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-my.sharepoint.com/personal/stevehales_bpp_com/Documents/Subjects/CP2/ASET September 2022/Paper 2/"/>
    </mc:Choice>
  </mc:AlternateContent>
  <xr:revisionPtr revIDLastSave="3" documentId="13_ncr:1_{19E301D0-918A-4FA2-8834-25986DECA3E0}" xr6:coauthVersionLast="47" xr6:coauthVersionMax="47" xr10:uidLastSave="{E3BD3739-6FE5-4BB5-9E89-836396569B1B}"/>
  <bookViews>
    <workbookView xWindow="-120" yWindow="-120" windowWidth="29040" windowHeight="15990" xr2:uid="{D487BC34-5883-4959-922C-6DE87B085ECD}"/>
  </bookViews>
  <sheets>
    <sheet name="Raw Data" sheetId="1" r:id="rId1"/>
    <sheet name="Parameters" sheetId="2" r:id="rId2"/>
    <sheet name="Data checks" sheetId="6" r:id="rId3"/>
    <sheet name="Annuity projection" sheetId="8" r:id="rId4"/>
  </sheets>
  <externalReferences>
    <externalReference r:id="rId5"/>
  </externalReferences>
  <definedNames>
    <definedName name="_xlnm._FilterDatabase" localSheetId="3" hidden="1">'Annuity projection'!$A$2:$Z$102</definedName>
    <definedName name="_xlnm._FilterDatabase" localSheetId="2" hidden="1">'Data checks'!$B$2:$P$102</definedName>
    <definedName name="AmendmentDate">Parameters!$C$3</definedName>
    <definedName name="CorrectionDate">[1]Parameters!$C$3</definedName>
    <definedName name="Daysperyear">Parameters!$C$4</definedName>
    <definedName name="Discountrate">Parameters!$C$7</definedName>
    <definedName name="five_percent_increase">Parameters!$B$12</definedName>
    <definedName name="revisedincrease">Parameters!$C$5</definedName>
    <definedName name="three_percent_increase">Parameters!$B$11</definedName>
    <definedName name="uplift">Parameters!$C$6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D31" i="6" l="1"/>
  <c r="W3" i="8" l="1"/>
  <c r="W4" i="8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97" i="8"/>
  <c r="W98" i="8"/>
  <c r="W99" i="8"/>
  <c r="W100" i="8"/>
  <c r="W101" i="8"/>
  <c r="W102" i="8"/>
  <c r="B2" i="8"/>
  <c r="C2" i="8"/>
  <c r="D2" i="8"/>
  <c r="E2" i="8"/>
  <c r="F2" i="8"/>
  <c r="G2" i="8"/>
  <c r="B3" i="8"/>
  <c r="J3" i="8"/>
  <c r="D3" i="8"/>
  <c r="E3" i="8"/>
  <c r="F3" i="8"/>
  <c r="G3" i="8"/>
  <c r="B4" i="8"/>
  <c r="J4" i="8"/>
  <c r="D4" i="8"/>
  <c r="E4" i="8"/>
  <c r="F4" i="8"/>
  <c r="G4" i="8"/>
  <c r="B5" i="8"/>
  <c r="J5" i="8"/>
  <c r="D5" i="8"/>
  <c r="E5" i="8"/>
  <c r="F5" i="8"/>
  <c r="G5" i="8"/>
  <c r="V5" i="8" s="1"/>
  <c r="B6" i="8"/>
  <c r="J6" i="8"/>
  <c r="D6" i="8"/>
  <c r="E6" i="8"/>
  <c r="F6" i="8"/>
  <c r="G6" i="8"/>
  <c r="V6" i="8" s="1"/>
  <c r="B7" i="8"/>
  <c r="J7" i="8"/>
  <c r="D7" i="8"/>
  <c r="E7" i="8"/>
  <c r="F7" i="8"/>
  <c r="G7" i="8"/>
  <c r="V7" i="8" s="1"/>
  <c r="B8" i="8"/>
  <c r="J8" i="8"/>
  <c r="D8" i="8"/>
  <c r="E8" i="8"/>
  <c r="F8" i="8"/>
  <c r="G8" i="8"/>
  <c r="V8" i="8" s="1"/>
  <c r="B9" i="8"/>
  <c r="J9" i="8"/>
  <c r="D9" i="8"/>
  <c r="E9" i="8"/>
  <c r="F9" i="8"/>
  <c r="G9" i="8"/>
  <c r="V9" i="8" s="1"/>
  <c r="B10" i="8"/>
  <c r="J10" i="8"/>
  <c r="D10" i="8"/>
  <c r="E10" i="8"/>
  <c r="F10" i="8"/>
  <c r="G10" i="8"/>
  <c r="V10" i="8" s="1"/>
  <c r="B11" i="8"/>
  <c r="J11" i="8"/>
  <c r="D11" i="8"/>
  <c r="E11" i="8"/>
  <c r="F11" i="8"/>
  <c r="G11" i="8"/>
  <c r="V11" i="8" s="1"/>
  <c r="B12" i="8"/>
  <c r="J12" i="8"/>
  <c r="D12" i="8"/>
  <c r="E12" i="8"/>
  <c r="F12" i="8"/>
  <c r="G12" i="8"/>
  <c r="V12" i="8" s="1"/>
  <c r="B13" i="8"/>
  <c r="J13" i="8"/>
  <c r="D13" i="8"/>
  <c r="E13" i="8"/>
  <c r="F13" i="8"/>
  <c r="G13" i="8"/>
  <c r="V13" i="8" s="1"/>
  <c r="B14" i="8"/>
  <c r="J14" i="8"/>
  <c r="D14" i="8"/>
  <c r="E14" i="8"/>
  <c r="F14" i="8"/>
  <c r="G14" i="8"/>
  <c r="B15" i="8"/>
  <c r="J15" i="8"/>
  <c r="D15" i="8"/>
  <c r="E15" i="8"/>
  <c r="F15" i="8"/>
  <c r="G15" i="8"/>
  <c r="V15" i="8" s="1"/>
  <c r="B16" i="8"/>
  <c r="J16" i="8"/>
  <c r="D16" i="8"/>
  <c r="E16" i="8"/>
  <c r="F16" i="8"/>
  <c r="G16" i="8"/>
  <c r="V16" i="8" s="1"/>
  <c r="B17" i="8"/>
  <c r="J17" i="8"/>
  <c r="D17" i="8"/>
  <c r="E17" i="8"/>
  <c r="F17" i="8"/>
  <c r="G17" i="8"/>
  <c r="V17" i="8" s="1"/>
  <c r="B18" i="8"/>
  <c r="J18" i="8"/>
  <c r="D18" i="8"/>
  <c r="E18" i="8"/>
  <c r="F18" i="8"/>
  <c r="G18" i="8"/>
  <c r="V18" i="8" s="1"/>
  <c r="B19" i="8"/>
  <c r="J19" i="8"/>
  <c r="D19" i="8"/>
  <c r="E19" i="8"/>
  <c r="F19" i="8"/>
  <c r="G19" i="8"/>
  <c r="B20" i="8"/>
  <c r="J20" i="8"/>
  <c r="D20" i="8"/>
  <c r="E20" i="8"/>
  <c r="F20" i="8"/>
  <c r="G20" i="8"/>
  <c r="V20" i="8" s="1"/>
  <c r="B21" i="8"/>
  <c r="J21" i="8"/>
  <c r="D21" i="8"/>
  <c r="E21" i="8"/>
  <c r="F21" i="8"/>
  <c r="G21" i="8"/>
  <c r="V21" i="8" s="1"/>
  <c r="B22" i="8"/>
  <c r="J22" i="8"/>
  <c r="D22" i="8"/>
  <c r="E22" i="8"/>
  <c r="F22" i="8"/>
  <c r="G22" i="8"/>
  <c r="B23" i="8"/>
  <c r="J23" i="8"/>
  <c r="D23" i="8"/>
  <c r="E23" i="8"/>
  <c r="F23" i="8"/>
  <c r="G23" i="8"/>
  <c r="V23" i="8" s="1"/>
  <c r="B24" i="8"/>
  <c r="J24" i="8"/>
  <c r="D24" i="8"/>
  <c r="E24" i="8"/>
  <c r="F24" i="8"/>
  <c r="G24" i="8"/>
  <c r="B25" i="8"/>
  <c r="J25" i="8"/>
  <c r="D25" i="8"/>
  <c r="E25" i="8"/>
  <c r="F25" i="8"/>
  <c r="G25" i="8"/>
  <c r="B26" i="8"/>
  <c r="J26" i="8"/>
  <c r="D26" i="8"/>
  <c r="E26" i="8"/>
  <c r="F26" i="8"/>
  <c r="G26" i="8"/>
  <c r="V26" i="8" s="1"/>
  <c r="B27" i="8"/>
  <c r="J27" i="8"/>
  <c r="D27" i="8"/>
  <c r="E27" i="8"/>
  <c r="F27" i="8"/>
  <c r="G27" i="8"/>
  <c r="V27" i="8" s="1"/>
  <c r="B28" i="8"/>
  <c r="J28" i="8"/>
  <c r="D28" i="8"/>
  <c r="E28" i="8"/>
  <c r="F28" i="8"/>
  <c r="G28" i="8"/>
  <c r="V28" i="8" s="1"/>
  <c r="B29" i="8"/>
  <c r="J29" i="8"/>
  <c r="D29" i="8"/>
  <c r="E29" i="8"/>
  <c r="F29" i="8"/>
  <c r="G29" i="8"/>
  <c r="V29" i="8" s="1"/>
  <c r="B30" i="8"/>
  <c r="J30" i="8"/>
  <c r="D30" i="8"/>
  <c r="E30" i="8"/>
  <c r="F30" i="8"/>
  <c r="G30" i="8"/>
  <c r="V30" i="8" s="1"/>
  <c r="B31" i="8"/>
  <c r="J31" i="8"/>
  <c r="D31" i="8"/>
  <c r="E31" i="8"/>
  <c r="F31" i="8"/>
  <c r="G31" i="8"/>
  <c r="V31" i="8" s="1"/>
  <c r="B32" i="8"/>
  <c r="J32" i="8"/>
  <c r="D32" i="8"/>
  <c r="E32" i="8"/>
  <c r="F32" i="8"/>
  <c r="G32" i="8"/>
  <c r="V32" i="8" s="1"/>
  <c r="B33" i="8"/>
  <c r="J33" i="8"/>
  <c r="D33" i="8"/>
  <c r="E33" i="8"/>
  <c r="F33" i="8"/>
  <c r="G33" i="8"/>
  <c r="V33" i="8" s="1"/>
  <c r="B34" i="8"/>
  <c r="J34" i="8"/>
  <c r="D34" i="8"/>
  <c r="E34" i="8"/>
  <c r="F34" i="8"/>
  <c r="G34" i="8"/>
  <c r="V34" i="8" s="1"/>
  <c r="B35" i="8"/>
  <c r="J35" i="8"/>
  <c r="D35" i="8"/>
  <c r="E35" i="8"/>
  <c r="F35" i="8"/>
  <c r="G35" i="8"/>
  <c r="V35" i="8" s="1"/>
  <c r="B36" i="8"/>
  <c r="J36" i="8"/>
  <c r="D36" i="8"/>
  <c r="E36" i="8"/>
  <c r="F36" i="8"/>
  <c r="G36" i="8"/>
  <c r="V36" i="8" s="1"/>
  <c r="B37" i="8"/>
  <c r="J37" i="8"/>
  <c r="D37" i="8"/>
  <c r="E37" i="8"/>
  <c r="F37" i="8"/>
  <c r="G37" i="8"/>
  <c r="V37" i="8" s="1"/>
  <c r="B38" i="8"/>
  <c r="J38" i="8"/>
  <c r="D38" i="8"/>
  <c r="E38" i="8"/>
  <c r="F38" i="8"/>
  <c r="G38" i="8"/>
  <c r="B39" i="8"/>
  <c r="J39" i="8"/>
  <c r="D39" i="8"/>
  <c r="E39" i="8"/>
  <c r="F39" i="8"/>
  <c r="G39" i="8"/>
  <c r="V39" i="8" s="1"/>
  <c r="B40" i="8"/>
  <c r="J40" i="8"/>
  <c r="D40" i="8"/>
  <c r="E40" i="8"/>
  <c r="F40" i="8"/>
  <c r="G40" i="8"/>
  <c r="V40" i="8" s="1"/>
  <c r="B41" i="8"/>
  <c r="J41" i="8"/>
  <c r="D41" i="8"/>
  <c r="E41" i="8"/>
  <c r="F41" i="8"/>
  <c r="G41" i="8"/>
  <c r="V41" i="8" s="1"/>
  <c r="B42" i="8"/>
  <c r="J42" i="8"/>
  <c r="D42" i="8"/>
  <c r="E42" i="8"/>
  <c r="F42" i="8"/>
  <c r="G42" i="8"/>
  <c r="V42" i="8" s="1"/>
  <c r="B43" i="8"/>
  <c r="J43" i="8"/>
  <c r="D43" i="8"/>
  <c r="E43" i="8"/>
  <c r="F43" i="8"/>
  <c r="G43" i="8"/>
  <c r="V43" i="8" s="1"/>
  <c r="B44" i="8"/>
  <c r="J44" i="8"/>
  <c r="D44" i="8"/>
  <c r="E44" i="8"/>
  <c r="F44" i="8"/>
  <c r="G44" i="8"/>
  <c r="V44" i="8" s="1"/>
  <c r="B45" i="8"/>
  <c r="J45" i="8"/>
  <c r="D45" i="8"/>
  <c r="E45" i="8"/>
  <c r="F45" i="8"/>
  <c r="G45" i="8"/>
  <c r="V45" i="8" s="1"/>
  <c r="B46" i="8"/>
  <c r="J46" i="8"/>
  <c r="D46" i="8"/>
  <c r="E46" i="8"/>
  <c r="F46" i="8"/>
  <c r="G46" i="8"/>
  <c r="V46" i="8" s="1"/>
  <c r="B47" i="8"/>
  <c r="J47" i="8"/>
  <c r="D47" i="8"/>
  <c r="E47" i="8"/>
  <c r="F47" i="8"/>
  <c r="G47" i="8"/>
  <c r="V47" i="8" s="1"/>
  <c r="B48" i="8"/>
  <c r="J48" i="8"/>
  <c r="D48" i="8"/>
  <c r="E48" i="8"/>
  <c r="F48" i="8"/>
  <c r="G48" i="8"/>
  <c r="V48" i="8" s="1"/>
  <c r="B49" i="8"/>
  <c r="J49" i="8"/>
  <c r="D49" i="8"/>
  <c r="E49" i="8"/>
  <c r="F49" i="8"/>
  <c r="G49" i="8"/>
  <c r="V49" i="8" s="1"/>
  <c r="B50" i="8"/>
  <c r="D50" i="8"/>
  <c r="E50" i="8"/>
  <c r="F50" i="8"/>
  <c r="G50" i="8"/>
  <c r="V50" i="8" s="1"/>
  <c r="B51" i="8"/>
  <c r="D51" i="8"/>
  <c r="E51" i="8"/>
  <c r="F51" i="8"/>
  <c r="G51" i="8"/>
  <c r="V51" i="8" s="1"/>
  <c r="B52" i="8"/>
  <c r="J52" i="8"/>
  <c r="D52" i="8"/>
  <c r="E52" i="8"/>
  <c r="F52" i="8"/>
  <c r="G52" i="8"/>
  <c r="V52" i="8" s="1"/>
  <c r="B53" i="8"/>
  <c r="J53" i="8"/>
  <c r="D53" i="8"/>
  <c r="E53" i="8"/>
  <c r="F53" i="8"/>
  <c r="G53" i="8"/>
  <c r="V53" i="8" s="1"/>
  <c r="B54" i="8"/>
  <c r="J54" i="8"/>
  <c r="D54" i="8"/>
  <c r="E54" i="8"/>
  <c r="F54" i="8"/>
  <c r="G54" i="8"/>
  <c r="B55" i="8"/>
  <c r="J55" i="8"/>
  <c r="D55" i="8"/>
  <c r="E55" i="8"/>
  <c r="F55" i="8"/>
  <c r="G55" i="8"/>
  <c r="B56" i="8"/>
  <c r="J56" i="8"/>
  <c r="D56" i="8"/>
  <c r="E56" i="8"/>
  <c r="F56" i="8"/>
  <c r="G56" i="8"/>
  <c r="V56" i="8" s="1"/>
  <c r="B57" i="8"/>
  <c r="J57" i="8"/>
  <c r="D57" i="8"/>
  <c r="E57" i="8"/>
  <c r="F57" i="8"/>
  <c r="G57" i="8"/>
  <c r="V57" i="8" s="1"/>
  <c r="B58" i="8"/>
  <c r="J58" i="8"/>
  <c r="D58" i="8"/>
  <c r="E58" i="8"/>
  <c r="F58" i="8"/>
  <c r="G58" i="8"/>
  <c r="V58" i="8" s="1"/>
  <c r="B59" i="8"/>
  <c r="J59" i="8"/>
  <c r="D59" i="8"/>
  <c r="E59" i="8"/>
  <c r="F59" i="8"/>
  <c r="G59" i="8"/>
  <c r="V59" i="8" s="1"/>
  <c r="B60" i="8"/>
  <c r="J60" i="8"/>
  <c r="D60" i="8"/>
  <c r="E60" i="8"/>
  <c r="F60" i="8"/>
  <c r="G60" i="8"/>
  <c r="V60" i="8" s="1"/>
  <c r="B61" i="8"/>
  <c r="J61" i="8"/>
  <c r="D61" i="8"/>
  <c r="E61" i="8"/>
  <c r="F61" i="8"/>
  <c r="G61" i="8"/>
  <c r="V61" i="8" s="1"/>
  <c r="B62" i="8"/>
  <c r="J62" i="8"/>
  <c r="D62" i="8"/>
  <c r="E62" i="8"/>
  <c r="F62" i="8"/>
  <c r="G62" i="8"/>
  <c r="B63" i="8"/>
  <c r="J63" i="8"/>
  <c r="D63" i="8"/>
  <c r="E63" i="8"/>
  <c r="F63" i="8"/>
  <c r="G63" i="8"/>
  <c r="V63" i="8" s="1"/>
  <c r="B64" i="8"/>
  <c r="J64" i="8"/>
  <c r="D64" i="8"/>
  <c r="E64" i="8"/>
  <c r="F64" i="8"/>
  <c r="G64" i="8"/>
  <c r="V64" i="8" s="1"/>
  <c r="B65" i="8"/>
  <c r="J65" i="8"/>
  <c r="D65" i="8"/>
  <c r="E65" i="8"/>
  <c r="F65" i="8"/>
  <c r="G65" i="8"/>
  <c r="B66" i="8"/>
  <c r="J66" i="8"/>
  <c r="D66" i="8"/>
  <c r="E66" i="8"/>
  <c r="F66" i="8"/>
  <c r="G66" i="8"/>
  <c r="V66" i="8" s="1"/>
  <c r="B67" i="8"/>
  <c r="J67" i="8"/>
  <c r="D67" i="8"/>
  <c r="E67" i="8"/>
  <c r="F67" i="8"/>
  <c r="G67" i="8"/>
  <c r="B68" i="8"/>
  <c r="J68" i="8"/>
  <c r="D68" i="8"/>
  <c r="E68" i="8"/>
  <c r="F68" i="8"/>
  <c r="G68" i="8"/>
  <c r="V68" i="8" s="1"/>
  <c r="B69" i="8"/>
  <c r="J69" i="8"/>
  <c r="D69" i="8"/>
  <c r="E69" i="8"/>
  <c r="F69" i="8"/>
  <c r="G69" i="8"/>
  <c r="V69" i="8" s="1"/>
  <c r="B70" i="8"/>
  <c r="J70" i="8"/>
  <c r="D70" i="8"/>
  <c r="E70" i="8"/>
  <c r="F70" i="8"/>
  <c r="G70" i="8"/>
  <c r="V70" i="8" s="1"/>
  <c r="B71" i="8"/>
  <c r="J71" i="8"/>
  <c r="D71" i="8"/>
  <c r="E71" i="8"/>
  <c r="F71" i="8"/>
  <c r="G71" i="8"/>
  <c r="V71" i="8" s="1"/>
  <c r="B72" i="8"/>
  <c r="J72" i="8"/>
  <c r="D72" i="8"/>
  <c r="E72" i="8"/>
  <c r="F72" i="8"/>
  <c r="G72" i="8"/>
  <c r="V72" i="8" s="1"/>
  <c r="B73" i="8"/>
  <c r="J73" i="8"/>
  <c r="D73" i="8"/>
  <c r="E73" i="8"/>
  <c r="F73" i="8"/>
  <c r="G73" i="8"/>
  <c r="V73" i="8" s="1"/>
  <c r="B74" i="8"/>
  <c r="J74" i="8"/>
  <c r="D74" i="8"/>
  <c r="E74" i="8"/>
  <c r="F74" i="8"/>
  <c r="G74" i="8"/>
  <c r="V74" i="8" s="1"/>
  <c r="B75" i="8"/>
  <c r="J75" i="8"/>
  <c r="D75" i="8"/>
  <c r="E75" i="8"/>
  <c r="F75" i="8"/>
  <c r="G75" i="8"/>
  <c r="V75" i="8" s="1"/>
  <c r="B76" i="8"/>
  <c r="D76" i="8"/>
  <c r="E76" i="8"/>
  <c r="F76" i="8"/>
  <c r="G76" i="8"/>
  <c r="V76" i="8" s="1"/>
  <c r="B77" i="8"/>
  <c r="J77" i="8"/>
  <c r="D77" i="8"/>
  <c r="E77" i="8"/>
  <c r="F77" i="8"/>
  <c r="G77" i="8"/>
  <c r="V77" i="8" s="1"/>
  <c r="B78" i="8"/>
  <c r="J78" i="8"/>
  <c r="D78" i="8"/>
  <c r="E78" i="8"/>
  <c r="F78" i="8"/>
  <c r="G78" i="8"/>
  <c r="B79" i="8"/>
  <c r="J79" i="8"/>
  <c r="D79" i="8"/>
  <c r="E79" i="8"/>
  <c r="F79" i="8"/>
  <c r="G79" i="8"/>
  <c r="V79" i="8" s="1"/>
  <c r="B80" i="8"/>
  <c r="J80" i="8"/>
  <c r="D80" i="8"/>
  <c r="E80" i="8"/>
  <c r="F80" i="8"/>
  <c r="G80" i="8"/>
  <c r="V80" i="8" s="1"/>
  <c r="B81" i="8"/>
  <c r="J81" i="8"/>
  <c r="D81" i="8"/>
  <c r="E81" i="8"/>
  <c r="F81" i="8"/>
  <c r="G81" i="8"/>
  <c r="V81" i="8" s="1"/>
  <c r="B82" i="8"/>
  <c r="J82" i="8"/>
  <c r="D82" i="8"/>
  <c r="E82" i="8"/>
  <c r="F82" i="8"/>
  <c r="G82" i="8"/>
  <c r="V82" i="8" s="1"/>
  <c r="B83" i="8"/>
  <c r="J83" i="8"/>
  <c r="D83" i="8"/>
  <c r="E83" i="8"/>
  <c r="F83" i="8"/>
  <c r="G83" i="8"/>
  <c r="V83" i="8" s="1"/>
  <c r="B84" i="8"/>
  <c r="J84" i="8"/>
  <c r="D84" i="8"/>
  <c r="E84" i="8"/>
  <c r="F84" i="8"/>
  <c r="G84" i="8"/>
  <c r="V84" i="8" s="1"/>
  <c r="B85" i="8"/>
  <c r="J85" i="8"/>
  <c r="D85" i="8"/>
  <c r="E85" i="8"/>
  <c r="F85" i="8"/>
  <c r="G85" i="8"/>
  <c r="V85" i="8" s="1"/>
  <c r="B86" i="8"/>
  <c r="J86" i="8"/>
  <c r="D86" i="8"/>
  <c r="E86" i="8"/>
  <c r="F86" i="8"/>
  <c r="G86" i="8"/>
  <c r="B87" i="8"/>
  <c r="J87" i="8"/>
  <c r="D87" i="8"/>
  <c r="E87" i="8"/>
  <c r="F87" i="8"/>
  <c r="G87" i="8"/>
  <c r="V87" i="8" s="1"/>
  <c r="B88" i="8"/>
  <c r="J88" i="8"/>
  <c r="D88" i="8"/>
  <c r="E88" i="8"/>
  <c r="F88" i="8"/>
  <c r="G88" i="8"/>
  <c r="V88" i="8" s="1"/>
  <c r="B89" i="8"/>
  <c r="J89" i="8"/>
  <c r="D89" i="8"/>
  <c r="E89" i="8"/>
  <c r="F89" i="8"/>
  <c r="G89" i="8"/>
  <c r="V89" i="8" s="1"/>
  <c r="B90" i="8"/>
  <c r="D90" i="8"/>
  <c r="E90" i="8"/>
  <c r="F90" i="8"/>
  <c r="G90" i="8"/>
  <c r="V90" i="8" s="1"/>
  <c r="B91" i="8"/>
  <c r="J91" i="8"/>
  <c r="D91" i="8"/>
  <c r="E91" i="8"/>
  <c r="F91" i="8"/>
  <c r="G91" i="8"/>
  <c r="V91" i="8" s="1"/>
  <c r="B92" i="8"/>
  <c r="J92" i="8"/>
  <c r="D92" i="8"/>
  <c r="E92" i="8"/>
  <c r="F92" i="8"/>
  <c r="G92" i="8"/>
  <c r="B93" i="8"/>
  <c r="J93" i="8"/>
  <c r="D93" i="8"/>
  <c r="E93" i="8"/>
  <c r="F93" i="8"/>
  <c r="G93" i="8"/>
  <c r="V93" i="8" s="1"/>
  <c r="B94" i="8"/>
  <c r="J94" i="8"/>
  <c r="D94" i="8"/>
  <c r="E94" i="8"/>
  <c r="F94" i="8"/>
  <c r="G94" i="8"/>
  <c r="V94" i="8" s="1"/>
  <c r="B95" i="8"/>
  <c r="J95" i="8"/>
  <c r="D95" i="8"/>
  <c r="E95" i="8"/>
  <c r="F95" i="8"/>
  <c r="G95" i="8"/>
  <c r="V95" i="8" s="1"/>
  <c r="B96" i="8"/>
  <c r="J96" i="8"/>
  <c r="D96" i="8"/>
  <c r="E96" i="8"/>
  <c r="F96" i="8"/>
  <c r="G96" i="8"/>
  <c r="V96" i="8" s="1"/>
  <c r="B97" i="8"/>
  <c r="J97" i="8"/>
  <c r="D97" i="8"/>
  <c r="E97" i="8"/>
  <c r="F97" i="8"/>
  <c r="G97" i="8"/>
  <c r="V97" i="8" s="1"/>
  <c r="B98" i="8"/>
  <c r="J98" i="8"/>
  <c r="D98" i="8"/>
  <c r="E98" i="8"/>
  <c r="F98" i="8"/>
  <c r="G98" i="8"/>
  <c r="V98" i="8" s="1"/>
  <c r="B99" i="8"/>
  <c r="J99" i="8"/>
  <c r="D99" i="8"/>
  <c r="E99" i="8"/>
  <c r="F99" i="8"/>
  <c r="G99" i="8"/>
  <c r="V99" i="8" s="1"/>
  <c r="B100" i="8"/>
  <c r="J100" i="8"/>
  <c r="D100" i="8"/>
  <c r="E100" i="8"/>
  <c r="F100" i="8"/>
  <c r="G100" i="8"/>
  <c r="V100" i="8" s="1"/>
  <c r="B101" i="8"/>
  <c r="J101" i="8"/>
  <c r="D101" i="8"/>
  <c r="E101" i="8"/>
  <c r="F101" i="8"/>
  <c r="G101" i="8"/>
  <c r="V101" i="8" s="1"/>
  <c r="B102" i="8"/>
  <c r="J102" i="8"/>
  <c r="D102" i="8"/>
  <c r="E102" i="8"/>
  <c r="F102" i="8"/>
  <c r="G102" i="8"/>
  <c r="V102" i="8" s="1"/>
  <c r="G102" i="6"/>
  <c r="K102" i="6" s="1"/>
  <c r="F102" i="6"/>
  <c r="E102" i="6"/>
  <c r="J102" i="6" s="1"/>
  <c r="D102" i="6"/>
  <c r="C102" i="6"/>
  <c r="B102" i="6"/>
  <c r="G101" i="6"/>
  <c r="K101" i="6" s="1"/>
  <c r="F101" i="6"/>
  <c r="E101" i="6"/>
  <c r="J101" i="6" s="1"/>
  <c r="D101" i="6"/>
  <c r="C101" i="6"/>
  <c r="B101" i="6"/>
  <c r="G100" i="6"/>
  <c r="K100" i="6" s="1"/>
  <c r="F100" i="6"/>
  <c r="E100" i="6"/>
  <c r="J100" i="6" s="1"/>
  <c r="D100" i="6"/>
  <c r="C100" i="6"/>
  <c r="B100" i="6"/>
  <c r="G99" i="6"/>
  <c r="K99" i="6" s="1"/>
  <c r="F99" i="6"/>
  <c r="E99" i="6"/>
  <c r="J99" i="6" s="1"/>
  <c r="D99" i="6"/>
  <c r="C99" i="6"/>
  <c r="B99" i="6"/>
  <c r="G98" i="6"/>
  <c r="K98" i="6" s="1"/>
  <c r="F98" i="6"/>
  <c r="E98" i="6"/>
  <c r="J98" i="6" s="1"/>
  <c r="D98" i="6"/>
  <c r="C98" i="6"/>
  <c r="B98" i="6"/>
  <c r="G97" i="6"/>
  <c r="K97" i="6" s="1"/>
  <c r="F97" i="6"/>
  <c r="E97" i="6"/>
  <c r="J97" i="6" s="1"/>
  <c r="D97" i="6"/>
  <c r="L97" i="6" s="1"/>
  <c r="C97" i="6"/>
  <c r="B97" i="6"/>
  <c r="G96" i="6"/>
  <c r="K96" i="6" s="1"/>
  <c r="F96" i="6"/>
  <c r="E96" i="6"/>
  <c r="J96" i="6" s="1"/>
  <c r="D96" i="6"/>
  <c r="C96" i="6"/>
  <c r="B96" i="6"/>
  <c r="G95" i="6"/>
  <c r="K95" i="6" s="1"/>
  <c r="F95" i="6"/>
  <c r="E95" i="6"/>
  <c r="J95" i="6" s="1"/>
  <c r="D95" i="6"/>
  <c r="C95" i="6"/>
  <c r="B95" i="6"/>
  <c r="G94" i="6"/>
  <c r="K94" i="6" s="1"/>
  <c r="F94" i="6"/>
  <c r="E94" i="6"/>
  <c r="J94" i="6" s="1"/>
  <c r="D94" i="6"/>
  <c r="C94" i="6"/>
  <c r="B94" i="6"/>
  <c r="G93" i="6"/>
  <c r="K93" i="6" s="1"/>
  <c r="F93" i="6"/>
  <c r="E93" i="6"/>
  <c r="J93" i="6" s="1"/>
  <c r="D93" i="6"/>
  <c r="C93" i="6"/>
  <c r="B93" i="6"/>
  <c r="G92" i="6"/>
  <c r="K92" i="6" s="1"/>
  <c r="F92" i="6"/>
  <c r="E92" i="6"/>
  <c r="J92" i="6" s="1"/>
  <c r="D92" i="6"/>
  <c r="C92" i="6"/>
  <c r="B92" i="6"/>
  <c r="G91" i="6"/>
  <c r="K91" i="6" s="1"/>
  <c r="F91" i="6"/>
  <c r="E91" i="6"/>
  <c r="J91" i="6" s="1"/>
  <c r="D91" i="6"/>
  <c r="C91" i="6"/>
  <c r="B91" i="6"/>
  <c r="G90" i="6"/>
  <c r="K90" i="6" s="1"/>
  <c r="F90" i="6"/>
  <c r="E90" i="6"/>
  <c r="J90" i="6" s="1"/>
  <c r="D90" i="6"/>
  <c r="C90" i="6"/>
  <c r="B90" i="6"/>
  <c r="G89" i="6"/>
  <c r="K89" i="6" s="1"/>
  <c r="F89" i="6"/>
  <c r="E89" i="6"/>
  <c r="J89" i="6" s="1"/>
  <c r="D89" i="6"/>
  <c r="L89" i="6" s="1"/>
  <c r="C89" i="6"/>
  <c r="B89" i="6"/>
  <c r="G88" i="6"/>
  <c r="K88" i="6" s="1"/>
  <c r="F88" i="6"/>
  <c r="E88" i="6"/>
  <c r="J88" i="6" s="1"/>
  <c r="D88" i="6"/>
  <c r="C88" i="6"/>
  <c r="B88" i="6"/>
  <c r="G87" i="6"/>
  <c r="K87" i="6" s="1"/>
  <c r="F87" i="6"/>
  <c r="E87" i="6"/>
  <c r="J87" i="6" s="1"/>
  <c r="D87" i="6"/>
  <c r="C87" i="6"/>
  <c r="B87" i="6"/>
  <c r="G86" i="6"/>
  <c r="K86" i="6" s="1"/>
  <c r="F86" i="6"/>
  <c r="E86" i="6"/>
  <c r="J86" i="6" s="1"/>
  <c r="D86" i="6"/>
  <c r="C86" i="6"/>
  <c r="B86" i="6"/>
  <c r="G85" i="6"/>
  <c r="K85" i="6" s="1"/>
  <c r="F85" i="6"/>
  <c r="E85" i="6"/>
  <c r="J85" i="6" s="1"/>
  <c r="D85" i="6"/>
  <c r="C85" i="6"/>
  <c r="B85" i="6"/>
  <c r="G84" i="6"/>
  <c r="K84" i="6" s="1"/>
  <c r="F84" i="6"/>
  <c r="E84" i="6"/>
  <c r="J84" i="6" s="1"/>
  <c r="D84" i="6"/>
  <c r="C84" i="6"/>
  <c r="B84" i="6"/>
  <c r="G83" i="6"/>
  <c r="K83" i="6" s="1"/>
  <c r="F83" i="6"/>
  <c r="E83" i="6"/>
  <c r="J83" i="6" s="1"/>
  <c r="D83" i="6"/>
  <c r="C83" i="6"/>
  <c r="B83" i="6"/>
  <c r="G82" i="6"/>
  <c r="K82" i="6" s="1"/>
  <c r="F82" i="6"/>
  <c r="E82" i="6"/>
  <c r="J82" i="6" s="1"/>
  <c r="D82" i="6"/>
  <c r="C82" i="6"/>
  <c r="B82" i="6"/>
  <c r="G81" i="6"/>
  <c r="K81" i="6" s="1"/>
  <c r="F81" i="6"/>
  <c r="E81" i="6"/>
  <c r="J81" i="6" s="1"/>
  <c r="D81" i="6"/>
  <c r="L81" i="6" s="1"/>
  <c r="C81" i="6"/>
  <c r="B81" i="6"/>
  <c r="G80" i="6"/>
  <c r="K80" i="6" s="1"/>
  <c r="F80" i="6"/>
  <c r="E80" i="6"/>
  <c r="J80" i="6" s="1"/>
  <c r="D80" i="6"/>
  <c r="C80" i="6"/>
  <c r="B80" i="6"/>
  <c r="G79" i="6"/>
  <c r="K79" i="6" s="1"/>
  <c r="F79" i="6"/>
  <c r="E79" i="6"/>
  <c r="J79" i="6" s="1"/>
  <c r="D79" i="6"/>
  <c r="C79" i="6"/>
  <c r="B79" i="6"/>
  <c r="G78" i="6"/>
  <c r="K78" i="6" s="1"/>
  <c r="F78" i="6"/>
  <c r="E78" i="6"/>
  <c r="J78" i="6" s="1"/>
  <c r="D78" i="6"/>
  <c r="C78" i="6"/>
  <c r="B78" i="6"/>
  <c r="G77" i="6"/>
  <c r="K77" i="6" s="1"/>
  <c r="F77" i="6"/>
  <c r="E77" i="6"/>
  <c r="J77" i="6" s="1"/>
  <c r="D77" i="6"/>
  <c r="C77" i="6"/>
  <c r="B77" i="6"/>
  <c r="G76" i="6"/>
  <c r="K76" i="6" s="1"/>
  <c r="F76" i="6"/>
  <c r="E76" i="6"/>
  <c r="J76" i="6" s="1"/>
  <c r="D76" i="6"/>
  <c r="C76" i="6"/>
  <c r="B76" i="6"/>
  <c r="G75" i="6"/>
  <c r="K75" i="6" s="1"/>
  <c r="F75" i="6"/>
  <c r="E75" i="6"/>
  <c r="J75" i="6" s="1"/>
  <c r="D75" i="6"/>
  <c r="C75" i="6"/>
  <c r="B75" i="6"/>
  <c r="G74" i="6"/>
  <c r="K74" i="6" s="1"/>
  <c r="F74" i="6"/>
  <c r="E74" i="6"/>
  <c r="J74" i="6" s="1"/>
  <c r="D74" i="6"/>
  <c r="C74" i="6"/>
  <c r="B74" i="6"/>
  <c r="G73" i="6"/>
  <c r="K73" i="6" s="1"/>
  <c r="F73" i="6"/>
  <c r="E73" i="6"/>
  <c r="J73" i="6" s="1"/>
  <c r="D73" i="6"/>
  <c r="L73" i="6" s="1"/>
  <c r="C73" i="6"/>
  <c r="B73" i="6"/>
  <c r="G72" i="6"/>
  <c r="K72" i="6" s="1"/>
  <c r="F72" i="6"/>
  <c r="E72" i="6"/>
  <c r="J72" i="6" s="1"/>
  <c r="D72" i="6"/>
  <c r="C72" i="6"/>
  <c r="B72" i="6"/>
  <c r="G71" i="6"/>
  <c r="K71" i="6" s="1"/>
  <c r="F71" i="6"/>
  <c r="E71" i="6"/>
  <c r="J71" i="6" s="1"/>
  <c r="D71" i="6"/>
  <c r="C71" i="6"/>
  <c r="B71" i="6"/>
  <c r="G70" i="6"/>
  <c r="K70" i="6" s="1"/>
  <c r="F70" i="6"/>
  <c r="E70" i="6"/>
  <c r="J70" i="6" s="1"/>
  <c r="D70" i="6"/>
  <c r="C70" i="6"/>
  <c r="B70" i="6"/>
  <c r="G69" i="6"/>
  <c r="K69" i="6" s="1"/>
  <c r="F69" i="6"/>
  <c r="E69" i="6"/>
  <c r="J69" i="6" s="1"/>
  <c r="D69" i="6"/>
  <c r="C69" i="6"/>
  <c r="B69" i="6"/>
  <c r="G68" i="6"/>
  <c r="K68" i="6" s="1"/>
  <c r="F68" i="6"/>
  <c r="E68" i="6"/>
  <c r="J68" i="6" s="1"/>
  <c r="D68" i="6"/>
  <c r="C68" i="6"/>
  <c r="B68" i="6"/>
  <c r="G67" i="6"/>
  <c r="K67" i="6" s="1"/>
  <c r="F67" i="6"/>
  <c r="E67" i="6"/>
  <c r="J67" i="6" s="1"/>
  <c r="D67" i="6"/>
  <c r="C67" i="6"/>
  <c r="B67" i="6"/>
  <c r="G66" i="6"/>
  <c r="K66" i="6" s="1"/>
  <c r="F66" i="6"/>
  <c r="E66" i="6"/>
  <c r="J66" i="6" s="1"/>
  <c r="D66" i="6"/>
  <c r="C66" i="6"/>
  <c r="B66" i="6"/>
  <c r="G65" i="6"/>
  <c r="K65" i="6" s="1"/>
  <c r="F65" i="6"/>
  <c r="E65" i="6"/>
  <c r="J65" i="6" s="1"/>
  <c r="D65" i="6"/>
  <c r="L65" i="6" s="1"/>
  <c r="C65" i="6"/>
  <c r="B65" i="6"/>
  <c r="G64" i="6"/>
  <c r="K64" i="6" s="1"/>
  <c r="F64" i="6"/>
  <c r="E64" i="6"/>
  <c r="J64" i="6" s="1"/>
  <c r="D64" i="6"/>
  <c r="C64" i="6"/>
  <c r="B64" i="6"/>
  <c r="G63" i="6"/>
  <c r="K63" i="6" s="1"/>
  <c r="F63" i="6"/>
  <c r="E63" i="6"/>
  <c r="J63" i="6" s="1"/>
  <c r="D63" i="6"/>
  <c r="C63" i="6"/>
  <c r="B63" i="6"/>
  <c r="G62" i="6"/>
  <c r="K62" i="6" s="1"/>
  <c r="F62" i="6"/>
  <c r="E62" i="6"/>
  <c r="J62" i="6" s="1"/>
  <c r="D62" i="6"/>
  <c r="C62" i="6"/>
  <c r="B62" i="6"/>
  <c r="G61" i="6"/>
  <c r="K61" i="6" s="1"/>
  <c r="F61" i="6"/>
  <c r="E61" i="6"/>
  <c r="J61" i="6" s="1"/>
  <c r="D61" i="6"/>
  <c r="C61" i="6"/>
  <c r="B61" i="6"/>
  <c r="G60" i="6"/>
  <c r="K60" i="6" s="1"/>
  <c r="F60" i="6"/>
  <c r="E60" i="6"/>
  <c r="J60" i="6" s="1"/>
  <c r="D60" i="6"/>
  <c r="C60" i="6"/>
  <c r="B60" i="6"/>
  <c r="G59" i="6"/>
  <c r="K59" i="6" s="1"/>
  <c r="F59" i="6"/>
  <c r="E59" i="6"/>
  <c r="J59" i="6" s="1"/>
  <c r="D59" i="6"/>
  <c r="C59" i="6"/>
  <c r="B59" i="6"/>
  <c r="G58" i="6"/>
  <c r="K58" i="6" s="1"/>
  <c r="F58" i="6"/>
  <c r="E58" i="6"/>
  <c r="J58" i="6" s="1"/>
  <c r="D58" i="6"/>
  <c r="C58" i="6"/>
  <c r="B58" i="6"/>
  <c r="G57" i="6"/>
  <c r="K57" i="6" s="1"/>
  <c r="F57" i="6"/>
  <c r="E57" i="6"/>
  <c r="J57" i="6" s="1"/>
  <c r="D57" i="6"/>
  <c r="L57" i="6" s="1"/>
  <c r="C57" i="6"/>
  <c r="B57" i="6"/>
  <c r="G56" i="6"/>
  <c r="K56" i="6" s="1"/>
  <c r="F56" i="6"/>
  <c r="E56" i="6"/>
  <c r="J56" i="6" s="1"/>
  <c r="D56" i="6"/>
  <c r="C56" i="6"/>
  <c r="B56" i="6"/>
  <c r="G55" i="6"/>
  <c r="K55" i="6" s="1"/>
  <c r="F55" i="6"/>
  <c r="E55" i="6"/>
  <c r="J55" i="6" s="1"/>
  <c r="D55" i="6"/>
  <c r="C55" i="6"/>
  <c r="B55" i="6"/>
  <c r="G54" i="6"/>
  <c r="K54" i="6" s="1"/>
  <c r="F54" i="6"/>
  <c r="E54" i="6"/>
  <c r="J54" i="6" s="1"/>
  <c r="D54" i="6"/>
  <c r="C54" i="6"/>
  <c r="B54" i="6"/>
  <c r="G53" i="6"/>
  <c r="K53" i="6" s="1"/>
  <c r="F53" i="6"/>
  <c r="E53" i="6"/>
  <c r="J53" i="6" s="1"/>
  <c r="D53" i="6"/>
  <c r="C53" i="6"/>
  <c r="B53" i="6"/>
  <c r="G52" i="6"/>
  <c r="K52" i="6" s="1"/>
  <c r="F52" i="6"/>
  <c r="E52" i="6"/>
  <c r="J52" i="6" s="1"/>
  <c r="D52" i="6"/>
  <c r="C52" i="6"/>
  <c r="B52" i="6"/>
  <c r="G51" i="6"/>
  <c r="K51" i="6" s="1"/>
  <c r="F51" i="6"/>
  <c r="E51" i="6"/>
  <c r="J51" i="6" s="1"/>
  <c r="D51" i="6"/>
  <c r="C51" i="6"/>
  <c r="B51" i="6"/>
  <c r="G50" i="6"/>
  <c r="K50" i="6" s="1"/>
  <c r="F50" i="6"/>
  <c r="E50" i="6"/>
  <c r="J50" i="6" s="1"/>
  <c r="D50" i="6"/>
  <c r="C50" i="6"/>
  <c r="B50" i="6"/>
  <c r="G49" i="6"/>
  <c r="K49" i="6" s="1"/>
  <c r="F49" i="6"/>
  <c r="E49" i="6"/>
  <c r="J49" i="6" s="1"/>
  <c r="D49" i="6"/>
  <c r="L49" i="6" s="1"/>
  <c r="C49" i="6"/>
  <c r="B49" i="6"/>
  <c r="G48" i="6"/>
  <c r="K48" i="6" s="1"/>
  <c r="F48" i="6"/>
  <c r="E48" i="6"/>
  <c r="J48" i="6" s="1"/>
  <c r="D48" i="6"/>
  <c r="C48" i="6"/>
  <c r="B48" i="6"/>
  <c r="G47" i="6"/>
  <c r="K47" i="6" s="1"/>
  <c r="F47" i="6"/>
  <c r="E47" i="6"/>
  <c r="J47" i="6" s="1"/>
  <c r="D47" i="6"/>
  <c r="C47" i="6"/>
  <c r="B47" i="6"/>
  <c r="G46" i="6"/>
  <c r="K46" i="6" s="1"/>
  <c r="F46" i="6"/>
  <c r="E46" i="6"/>
  <c r="J46" i="6" s="1"/>
  <c r="D46" i="6"/>
  <c r="C46" i="6"/>
  <c r="B46" i="6"/>
  <c r="G45" i="6"/>
  <c r="K45" i="6" s="1"/>
  <c r="F45" i="6"/>
  <c r="E45" i="6"/>
  <c r="J45" i="6" s="1"/>
  <c r="D45" i="6"/>
  <c r="C45" i="6"/>
  <c r="B45" i="6"/>
  <c r="G44" i="6"/>
  <c r="K44" i="6" s="1"/>
  <c r="F44" i="6"/>
  <c r="E44" i="6"/>
  <c r="J44" i="6" s="1"/>
  <c r="D44" i="6"/>
  <c r="C44" i="6"/>
  <c r="B44" i="6"/>
  <c r="G43" i="6"/>
  <c r="K43" i="6" s="1"/>
  <c r="F43" i="6"/>
  <c r="E43" i="6"/>
  <c r="J43" i="6" s="1"/>
  <c r="D43" i="6"/>
  <c r="C43" i="6"/>
  <c r="B43" i="6"/>
  <c r="G42" i="6"/>
  <c r="K42" i="6" s="1"/>
  <c r="F42" i="6"/>
  <c r="E42" i="6"/>
  <c r="J42" i="6" s="1"/>
  <c r="D42" i="6"/>
  <c r="C42" i="6"/>
  <c r="B42" i="6"/>
  <c r="G41" i="6"/>
  <c r="K41" i="6" s="1"/>
  <c r="F41" i="6"/>
  <c r="E41" i="6"/>
  <c r="J41" i="6" s="1"/>
  <c r="D41" i="6"/>
  <c r="L41" i="6" s="1"/>
  <c r="C41" i="6"/>
  <c r="B41" i="6"/>
  <c r="G40" i="6"/>
  <c r="K40" i="6" s="1"/>
  <c r="F40" i="6"/>
  <c r="E40" i="6"/>
  <c r="J40" i="6" s="1"/>
  <c r="D40" i="6"/>
  <c r="C40" i="6"/>
  <c r="B40" i="6"/>
  <c r="G39" i="6"/>
  <c r="K39" i="6" s="1"/>
  <c r="F39" i="6"/>
  <c r="E39" i="6"/>
  <c r="J39" i="6" s="1"/>
  <c r="D39" i="6"/>
  <c r="C39" i="6"/>
  <c r="B39" i="6"/>
  <c r="G38" i="6"/>
  <c r="K38" i="6" s="1"/>
  <c r="F38" i="6"/>
  <c r="E38" i="6"/>
  <c r="J38" i="6" s="1"/>
  <c r="D38" i="6"/>
  <c r="C38" i="6"/>
  <c r="B38" i="6"/>
  <c r="G37" i="6"/>
  <c r="K37" i="6" s="1"/>
  <c r="F37" i="6"/>
  <c r="E37" i="6"/>
  <c r="J37" i="6" s="1"/>
  <c r="D37" i="6"/>
  <c r="C37" i="6"/>
  <c r="B37" i="6"/>
  <c r="G36" i="6"/>
  <c r="K36" i="6" s="1"/>
  <c r="F36" i="6"/>
  <c r="E36" i="6"/>
  <c r="J36" i="6" s="1"/>
  <c r="D36" i="6"/>
  <c r="C36" i="6"/>
  <c r="B36" i="6"/>
  <c r="G35" i="6"/>
  <c r="K35" i="6" s="1"/>
  <c r="F35" i="6"/>
  <c r="E35" i="6"/>
  <c r="J35" i="6" s="1"/>
  <c r="D35" i="6"/>
  <c r="C35" i="6"/>
  <c r="B35" i="6"/>
  <c r="G34" i="6"/>
  <c r="K34" i="6" s="1"/>
  <c r="F34" i="6"/>
  <c r="E34" i="6"/>
  <c r="J34" i="6" s="1"/>
  <c r="D34" i="6"/>
  <c r="C34" i="6"/>
  <c r="B34" i="6"/>
  <c r="G33" i="6"/>
  <c r="K33" i="6" s="1"/>
  <c r="F33" i="6"/>
  <c r="E33" i="6"/>
  <c r="J33" i="6" s="1"/>
  <c r="D33" i="6"/>
  <c r="L33" i="6" s="1"/>
  <c r="C33" i="6"/>
  <c r="B33" i="6"/>
  <c r="G32" i="6"/>
  <c r="K32" i="6" s="1"/>
  <c r="F32" i="6"/>
  <c r="E32" i="6"/>
  <c r="J32" i="6" s="1"/>
  <c r="D32" i="6"/>
  <c r="C32" i="6"/>
  <c r="B32" i="6"/>
  <c r="G31" i="6"/>
  <c r="K31" i="6" s="1"/>
  <c r="F31" i="6"/>
  <c r="E31" i="6"/>
  <c r="J31" i="6" s="1"/>
  <c r="C31" i="6"/>
  <c r="I31" i="6" s="1"/>
  <c r="B31" i="6"/>
  <c r="G30" i="6"/>
  <c r="K30" i="6" s="1"/>
  <c r="F30" i="6"/>
  <c r="E30" i="6"/>
  <c r="J30" i="6" s="1"/>
  <c r="D30" i="6"/>
  <c r="C30" i="6"/>
  <c r="B30" i="6"/>
  <c r="G29" i="6"/>
  <c r="K29" i="6" s="1"/>
  <c r="F29" i="6"/>
  <c r="E29" i="6"/>
  <c r="J29" i="6" s="1"/>
  <c r="D29" i="6"/>
  <c r="C29" i="6"/>
  <c r="B29" i="6"/>
  <c r="G28" i="6"/>
  <c r="K28" i="6" s="1"/>
  <c r="F28" i="6"/>
  <c r="E28" i="6"/>
  <c r="J28" i="6" s="1"/>
  <c r="D28" i="6"/>
  <c r="L28" i="6" s="1"/>
  <c r="C28" i="6"/>
  <c r="B28" i="6"/>
  <c r="G27" i="6"/>
  <c r="K27" i="6" s="1"/>
  <c r="F27" i="6"/>
  <c r="E27" i="6"/>
  <c r="J27" i="6" s="1"/>
  <c r="D27" i="6"/>
  <c r="C27" i="6"/>
  <c r="B27" i="6"/>
  <c r="G26" i="6"/>
  <c r="K26" i="6" s="1"/>
  <c r="F26" i="6"/>
  <c r="E26" i="6"/>
  <c r="J26" i="6" s="1"/>
  <c r="D26" i="6"/>
  <c r="C26" i="6"/>
  <c r="B26" i="6"/>
  <c r="G25" i="6"/>
  <c r="K25" i="6" s="1"/>
  <c r="F25" i="6"/>
  <c r="E25" i="6"/>
  <c r="J25" i="6" s="1"/>
  <c r="D25" i="6"/>
  <c r="C25" i="6"/>
  <c r="I25" i="6" s="1"/>
  <c r="B25" i="6"/>
  <c r="G24" i="6"/>
  <c r="K24" i="6" s="1"/>
  <c r="F24" i="6"/>
  <c r="E24" i="6"/>
  <c r="J24" i="6" s="1"/>
  <c r="D24" i="6"/>
  <c r="C24" i="6"/>
  <c r="B24" i="6"/>
  <c r="G23" i="6"/>
  <c r="K23" i="6" s="1"/>
  <c r="F23" i="6"/>
  <c r="E23" i="6"/>
  <c r="J23" i="6" s="1"/>
  <c r="D23" i="6"/>
  <c r="C23" i="6"/>
  <c r="B23" i="6"/>
  <c r="G22" i="6"/>
  <c r="K22" i="6" s="1"/>
  <c r="F22" i="6"/>
  <c r="E22" i="6"/>
  <c r="J22" i="6" s="1"/>
  <c r="D22" i="6"/>
  <c r="C22" i="6"/>
  <c r="B22" i="6"/>
  <c r="G21" i="6"/>
  <c r="K21" i="6" s="1"/>
  <c r="F21" i="6"/>
  <c r="E21" i="6"/>
  <c r="J21" i="6" s="1"/>
  <c r="D21" i="6"/>
  <c r="C21" i="6"/>
  <c r="B21" i="6"/>
  <c r="G20" i="6"/>
  <c r="K20" i="6" s="1"/>
  <c r="F20" i="6"/>
  <c r="E20" i="6"/>
  <c r="J20" i="6" s="1"/>
  <c r="D20" i="6"/>
  <c r="L20" i="6" s="1"/>
  <c r="C20" i="6"/>
  <c r="B20" i="6"/>
  <c r="G19" i="6"/>
  <c r="K19" i="6" s="1"/>
  <c r="F19" i="6"/>
  <c r="E19" i="6"/>
  <c r="J19" i="6" s="1"/>
  <c r="D19" i="6"/>
  <c r="C19" i="6"/>
  <c r="B19" i="6"/>
  <c r="G18" i="6"/>
  <c r="K18" i="6" s="1"/>
  <c r="F18" i="6"/>
  <c r="E18" i="6"/>
  <c r="J18" i="6" s="1"/>
  <c r="D18" i="6"/>
  <c r="C18" i="6"/>
  <c r="B18" i="6"/>
  <c r="G17" i="6"/>
  <c r="K17" i="6" s="1"/>
  <c r="F17" i="6"/>
  <c r="E17" i="6"/>
  <c r="J17" i="6" s="1"/>
  <c r="D17" i="6"/>
  <c r="C17" i="6"/>
  <c r="I17" i="6" s="1"/>
  <c r="B17" i="6"/>
  <c r="G16" i="6"/>
  <c r="K16" i="6" s="1"/>
  <c r="F16" i="6"/>
  <c r="E16" i="6"/>
  <c r="J16" i="6" s="1"/>
  <c r="D16" i="6"/>
  <c r="C16" i="6"/>
  <c r="B16" i="6"/>
  <c r="G15" i="6"/>
  <c r="K15" i="6" s="1"/>
  <c r="F15" i="6"/>
  <c r="E15" i="6"/>
  <c r="J15" i="6" s="1"/>
  <c r="D15" i="6"/>
  <c r="C15" i="6"/>
  <c r="B15" i="6"/>
  <c r="G14" i="6"/>
  <c r="K14" i="6" s="1"/>
  <c r="F14" i="6"/>
  <c r="E14" i="6"/>
  <c r="J14" i="6" s="1"/>
  <c r="D14" i="6"/>
  <c r="C14" i="6"/>
  <c r="B14" i="6"/>
  <c r="G13" i="6"/>
  <c r="K13" i="6" s="1"/>
  <c r="F13" i="6"/>
  <c r="E13" i="6"/>
  <c r="J13" i="6" s="1"/>
  <c r="D13" i="6"/>
  <c r="C13" i="6"/>
  <c r="B13" i="6"/>
  <c r="G12" i="6"/>
  <c r="K12" i="6" s="1"/>
  <c r="F12" i="6"/>
  <c r="E12" i="6"/>
  <c r="J12" i="6" s="1"/>
  <c r="D12" i="6"/>
  <c r="L12" i="6" s="1"/>
  <c r="C12" i="6"/>
  <c r="B12" i="6"/>
  <c r="G11" i="6"/>
  <c r="K11" i="6" s="1"/>
  <c r="F11" i="6"/>
  <c r="E11" i="6"/>
  <c r="J11" i="6" s="1"/>
  <c r="D11" i="6"/>
  <c r="C11" i="6"/>
  <c r="B11" i="6"/>
  <c r="G10" i="6"/>
  <c r="K10" i="6" s="1"/>
  <c r="F10" i="6"/>
  <c r="E10" i="6"/>
  <c r="J10" i="6" s="1"/>
  <c r="D10" i="6"/>
  <c r="C10" i="6"/>
  <c r="B10" i="6"/>
  <c r="G9" i="6"/>
  <c r="K9" i="6" s="1"/>
  <c r="F9" i="6"/>
  <c r="E9" i="6"/>
  <c r="J9" i="6" s="1"/>
  <c r="D9" i="6"/>
  <c r="C9" i="6"/>
  <c r="I9" i="6" s="1"/>
  <c r="B9" i="6"/>
  <c r="G8" i="6"/>
  <c r="K8" i="6" s="1"/>
  <c r="F8" i="6"/>
  <c r="E8" i="6"/>
  <c r="J8" i="6" s="1"/>
  <c r="D8" i="6"/>
  <c r="C8" i="6"/>
  <c r="B8" i="6"/>
  <c r="G7" i="6"/>
  <c r="K7" i="6" s="1"/>
  <c r="F7" i="6"/>
  <c r="E7" i="6"/>
  <c r="J7" i="6" s="1"/>
  <c r="D7" i="6"/>
  <c r="C7" i="6"/>
  <c r="B7" i="6"/>
  <c r="G6" i="6"/>
  <c r="K6" i="6" s="1"/>
  <c r="F6" i="6"/>
  <c r="E6" i="6"/>
  <c r="J6" i="6" s="1"/>
  <c r="D6" i="6"/>
  <c r="C6" i="6"/>
  <c r="B6" i="6"/>
  <c r="G5" i="6"/>
  <c r="K5" i="6" s="1"/>
  <c r="F5" i="6"/>
  <c r="E5" i="6"/>
  <c r="J5" i="6" s="1"/>
  <c r="D5" i="6"/>
  <c r="C5" i="6"/>
  <c r="B5" i="6"/>
  <c r="G4" i="6"/>
  <c r="K4" i="6" s="1"/>
  <c r="F4" i="6"/>
  <c r="E4" i="6"/>
  <c r="J4" i="6" s="1"/>
  <c r="D4" i="6"/>
  <c r="L4" i="6" s="1"/>
  <c r="C4" i="6"/>
  <c r="B4" i="6"/>
  <c r="G3" i="6"/>
  <c r="K3" i="6" s="1"/>
  <c r="F3" i="6"/>
  <c r="E3" i="6"/>
  <c r="J3" i="6" s="1"/>
  <c r="D3" i="6"/>
  <c r="C3" i="6"/>
  <c r="B3" i="6"/>
  <c r="G2" i="6"/>
  <c r="F2" i="6"/>
  <c r="E2" i="6"/>
  <c r="D2" i="6"/>
  <c r="C2" i="6"/>
  <c r="B2" i="6"/>
  <c r="I32" i="6" l="1"/>
  <c r="I40" i="6"/>
  <c r="I48" i="6"/>
  <c r="I56" i="6"/>
  <c r="I64" i="6"/>
  <c r="I72" i="6"/>
  <c r="I80" i="6"/>
  <c r="I88" i="6"/>
  <c r="I96" i="6"/>
  <c r="I79" i="6"/>
  <c r="I87" i="6"/>
  <c r="I95" i="6"/>
  <c r="L35" i="6"/>
  <c r="L43" i="6"/>
  <c r="L51" i="6"/>
  <c r="L59" i="6"/>
  <c r="L67" i="6"/>
  <c r="L75" i="6"/>
  <c r="L83" i="6"/>
  <c r="L91" i="6"/>
  <c r="L99" i="6"/>
  <c r="L19" i="6"/>
  <c r="L3" i="6"/>
  <c r="L27" i="6"/>
  <c r="I10" i="6"/>
  <c r="I18" i="6"/>
  <c r="I26" i="6"/>
  <c r="L34" i="6"/>
  <c r="L42" i="6"/>
  <c r="L50" i="6"/>
  <c r="L58" i="6"/>
  <c r="L66" i="6"/>
  <c r="L74" i="6"/>
  <c r="L82" i="6"/>
  <c r="L90" i="6"/>
  <c r="L98" i="6"/>
  <c r="L11" i="6"/>
  <c r="L10" i="6"/>
  <c r="L18" i="6"/>
  <c r="L26" i="6"/>
  <c r="I33" i="6"/>
  <c r="I41" i="6"/>
  <c r="I49" i="6"/>
  <c r="I57" i="6"/>
  <c r="I65" i="6"/>
  <c r="I73" i="6"/>
  <c r="I81" i="6"/>
  <c r="I89" i="6"/>
  <c r="I97" i="6"/>
  <c r="I7" i="6"/>
  <c r="I3" i="6"/>
  <c r="I11" i="6"/>
  <c r="I19" i="6"/>
  <c r="I27" i="6"/>
  <c r="I34" i="6"/>
  <c r="I42" i="6"/>
  <c r="I50" i="6"/>
  <c r="I58" i="6"/>
  <c r="I66" i="6"/>
  <c r="I74" i="6"/>
  <c r="I82" i="6"/>
  <c r="I90" i="6"/>
  <c r="I98" i="6"/>
  <c r="L9" i="6"/>
  <c r="L17" i="6"/>
  <c r="L25" i="6"/>
  <c r="L32" i="6"/>
  <c r="L40" i="6"/>
  <c r="L48" i="6"/>
  <c r="L56" i="6"/>
  <c r="L64" i="6"/>
  <c r="L72" i="6"/>
  <c r="L80" i="6"/>
  <c r="L88" i="6"/>
  <c r="L96" i="6"/>
  <c r="L8" i="6"/>
  <c r="I15" i="6"/>
  <c r="L16" i="6"/>
  <c r="I23" i="6"/>
  <c r="L24" i="6"/>
  <c r="I38" i="6"/>
  <c r="L39" i="6"/>
  <c r="I46" i="6"/>
  <c r="L47" i="6"/>
  <c r="I54" i="6"/>
  <c r="L55" i="6"/>
  <c r="I62" i="6"/>
  <c r="L63" i="6"/>
  <c r="I70" i="6"/>
  <c r="L71" i="6"/>
  <c r="I78" i="6"/>
  <c r="L79" i="6"/>
  <c r="I6" i="6"/>
  <c r="I14" i="6"/>
  <c r="I22" i="6"/>
  <c r="I30" i="6"/>
  <c r="I37" i="6"/>
  <c r="I45" i="6"/>
  <c r="I53" i="6"/>
  <c r="I61" i="6"/>
  <c r="I69" i="6"/>
  <c r="I77" i="6"/>
  <c r="I85" i="6"/>
  <c r="I93" i="6"/>
  <c r="I101" i="6"/>
  <c r="I8" i="6"/>
  <c r="I16" i="6"/>
  <c r="I24" i="6"/>
  <c r="I39" i="6"/>
  <c r="I47" i="6"/>
  <c r="I55" i="6"/>
  <c r="I63" i="6"/>
  <c r="I71" i="6"/>
  <c r="I86" i="6"/>
  <c r="L87" i="6"/>
  <c r="I94" i="6"/>
  <c r="L95" i="6"/>
  <c r="I102" i="6"/>
  <c r="L7" i="6"/>
  <c r="L15" i="6"/>
  <c r="L23" i="6"/>
  <c r="L38" i="6"/>
  <c r="L46" i="6"/>
  <c r="L54" i="6"/>
  <c r="L62" i="6"/>
  <c r="L70" i="6"/>
  <c r="L78" i="6"/>
  <c r="L86" i="6"/>
  <c r="L94" i="6"/>
  <c r="L102" i="6"/>
  <c r="I5" i="6"/>
  <c r="L6" i="6"/>
  <c r="I13" i="6"/>
  <c r="L14" i="6"/>
  <c r="I21" i="6"/>
  <c r="L22" i="6"/>
  <c r="I29" i="6"/>
  <c r="L30" i="6"/>
  <c r="I36" i="6"/>
  <c r="L37" i="6"/>
  <c r="I44" i="6"/>
  <c r="L45" i="6"/>
  <c r="I52" i="6"/>
  <c r="L53" i="6"/>
  <c r="I60" i="6"/>
  <c r="L61" i="6"/>
  <c r="I68" i="6"/>
  <c r="L69" i="6"/>
  <c r="I76" i="6"/>
  <c r="L77" i="6"/>
  <c r="I84" i="6"/>
  <c r="L85" i="6"/>
  <c r="I92" i="6"/>
  <c r="L93" i="6"/>
  <c r="I100" i="6"/>
  <c r="L101" i="6"/>
  <c r="I4" i="6"/>
  <c r="L5" i="6"/>
  <c r="I12" i="6"/>
  <c r="L13" i="6"/>
  <c r="I20" i="6"/>
  <c r="L21" i="6"/>
  <c r="I28" i="6"/>
  <c r="L29" i="6"/>
  <c r="I35" i="6"/>
  <c r="L36" i="6"/>
  <c r="I43" i="6"/>
  <c r="L44" i="6"/>
  <c r="I51" i="6"/>
  <c r="L52" i="6"/>
  <c r="I59" i="6"/>
  <c r="L60" i="6"/>
  <c r="I67" i="6"/>
  <c r="L68" i="6"/>
  <c r="I75" i="6"/>
  <c r="L76" i="6"/>
  <c r="I83" i="6"/>
  <c r="L84" i="6"/>
  <c r="I91" i="6"/>
  <c r="L92" i="6"/>
  <c r="I99" i="6"/>
  <c r="L100" i="6"/>
  <c r="L31" i="6"/>
  <c r="K101" i="8"/>
  <c r="Q101" i="8" s="1"/>
  <c r="U101" i="8"/>
  <c r="X101" i="8" s="1"/>
  <c r="K74" i="8"/>
  <c r="L74" i="8" s="1"/>
  <c r="U74" i="8"/>
  <c r="X74" i="8" s="1"/>
  <c r="K54" i="8"/>
  <c r="L54" i="8" s="1"/>
  <c r="U54" i="8"/>
  <c r="Y54" i="8" s="1"/>
  <c r="K35" i="8"/>
  <c r="L35" i="8" s="1"/>
  <c r="U35" i="8"/>
  <c r="X35" i="8" s="1"/>
  <c r="K15" i="8"/>
  <c r="L15" i="8" s="1"/>
  <c r="U15" i="8"/>
  <c r="Y15" i="8" s="1"/>
  <c r="K86" i="8"/>
  <c r="L86" i="8" s="1"/>
  <c r="U86" i="8"/>
  <c r="Y86" i="8" s="1"/>
  <c r="K94" i="8"/>
  <c r="L94" i="8" s="1"/>
  <c r="U94" i="8"/>
  <c r="X94" i="8" s="1"/>
  <c r="K63" i="8"/>
  <c r="Q63" i="8" s="1"/>
  <c r="U63" i="8"/>
  <c r="X63" i="8" s="1"/>
  <c r="K44" i="8"/>
  <c r="Q44" i="8" s="1"/>
  <c r="U44" i="8"/>
  <c r="Y44" i="8" s="1"/>
  <c r="K24" i="8"/>
  <c r="Q24" i="8" s="1"/>
  <c r="U24" i="8"/>
  <c r="Y24" i="8" s="1"/>
  <c r="K4" i="8"/>
  <c r="L4" i="8" s="1"/>
  <c r="U4" i="8"/>
  <c r="Y4" i="8" s="1"/>
  <c r="K64" i="8"/>
  <c r="L64" i="8" s="1"/>
  <c r="U64" i="8"/>
  <c r="Y64" i="8" s="1"/>
  <c r="K52" i="8"/>
  <c r="Q52" i="8" s="1"/>
  <c r="U52" i="8"/>
  <c r="Y52" i="8" s="1"/>
  <c r="K49" i="8"/>
  <c r="Q49" i="8" s="1"/>
  <c r="U49" i="8"/>
  <c r="X49" i="8" s="1"/>
  <c r="K45" i="8"/>
  <c r="L45" i="8" s="1"/>
  <c r="U45" i="8"/>
  <c r="Y45" i="8" s="1"/>
  <c r="K41" i="8"/>
  <c r="L41" i="8" s="1"/>
  <c r="U41" i="8"/>
  <c r="X41" i="8" s="1"/>
  <c r="K37" i="8"/>
  <c r="Q37" i="8" s="1"/>
  <c r="U37" i="8"/>
  <c r="X37" i="8" s="1"/>
  <c r="K33" i="8"/>
  <c r="L33" i="8" s="1"/>
  <c r="U33" i="8"/>
  <c r="X33" i="8" s="1"/>
  <c r="K29" i="8"/>
  <c r="L29" i="8" s="1"/>
  <c r="U29" i="8"/>
  <c r="X29" i="8" s="1"/>
  <c r="K25" i="8"/>
  <c r="Q25" i="8" s="1"/>
  <c r="U25" i="8"/>
  <c r="Y25" i="8" s="1"/>
  <c r="K21" i="8"/>
  <c r="L21" i="8" s="1"/>
  <c r="U21" i="8"/>
  <c r="X21" i="8" s="1"/>
  <c r="K17" i="8"/>
  <c r="L17" i="8" s="1"/>
  <c r="U17" i="8"/>
  <c r="Y17" i="8" s="1"/>
  <c r="K13" i="8"/>
  <c r="L13" i="8" s="1"/>
  <c r="U13" i="8"/>
  <c r="X13" i="8" s="1"/>
  <c r="K9" i="8"/>
  <c r="L9" i="8" s="1"/>
  <c r="U9" i="8"/>
  <c r="Y9" i="8" s="1"/>
  <c r="K5" i="8"/>
  <c r="Q5" i="8" s="1"/>
  <c r="U5" i="8"/>
  <c r="X5" i="8" s="1"/>
  <c r="K70" i="8"/>
  <c r="L70" i="8" s="1"/>
  <c r="U70" i="8"/>
  <c r="X70" i="8" s="1"/>
  <c r="K47" i="8"/>
  <c r="L47" i="8" s="1"/>
  <c r="U47" i="8"/>
  <c r="X47" i="8" s="1"/>
  <c r="K27" i="8"/>
  <c r="Q27" i="8" s="1"/>
  <c r="U27" i="8"/>
  <c r="X27" i="8" s="1"/>
  <c r="K11" i="8"/>
  <c r="Q11" i="8" s="1"/>
  <c r="U11" i="8"/>
  <c r="X11" i="8" s="1"/>
  <c r="K98" i="8"/>
  <c r="Q98" i="8" s="1"/>
  <c r="U98" i="8"/>
  <c r="X98" i="8" s="1"/>
  <c r="K67" i="8"/>
  <c r="Q67" i="8" s="1"/>
  <c r="U67" i="8"/>
  <c r="Y67" i="8" s="1"/>
  <c r="K48" i="8"/>
  <c r="L48" i="8" s="1"/>
  <c r="U48" i="8"/>
  <c r="Y48" i="8" s="1"/>
  <c r="K32" i="8"/>
  <c r="L32" i="8" s="1"/>
  <c r="U32" i="8"/>
  <c r="Y32" i="8" s="1"/>
  <c r="K16" i="8"/>
  <c r="L16" i="8" s="1"/>
  <c r="U16" i="8"/>
  <c r="Y16" i="8" s="1"/>
  <c r="K83" i="8"/>
  <c r="Q83" i="8" s="1"/>
  <c r="U83" i="8"/>
  <c r="Y83" i="8" s="1"/>
  <c r="K68" i="8"/>
  <c r="L68" i="8" s="1"/>
  <c r="U68" i="8"/>
  <c r="Y68" i="8" s="1"/>
  <c r="K84" i="8"/>
  <c r="L84" i="8" s="1"/>
  <c r="U84" i="8"/>
  <c r="Y84" i="8" s="1"/>
  <c r="K80" i="8"/>
  <c r="Q80" i="8" s="1"/>
  <c r="U80" i="8"/>
  <c r="Y80" i="8" s="1"/>
  <c r="K93" i="8"/>
  <c r="L93" i="8" s="1"/>
  <c r="U93" i="8"/>
  <c r="Y93" i="8" s="1"/>
  <c r="K62" i="8"/>
  <c r="Q62" i="8" s="1"/>
  <c r="U62" i="8"/>
  <c r="Y62" i="8" s="1"/>
  <c r="K43" i="8"/>
  <c r="Q43" i="8" s="1"/>
  <c r="U43" i="8"/>
  <c r="X43" i="8" s="1"/>
  <c r="K31" i="8"/>
  <c r="L31" i="8" s="1"/>
  <c r="U31" i="8"/>
  <c r="X31" i="8" s="1"/>
  <c r="K19" i="8"/>
  <c r="Q19" i="8" s="1"/>
  <c r="U19" i="8"/>
  <c r="Y19" i="8" s="1"/>
  <c r="K82" i="8"/>
  <c r="Q82" i="8" s="1"/>
  <c r="U82" i="8"/>
  <c r="X82" i="8" s="1"/>
  <c r="K75" i="8"/>
  <c r="L75" i="8" s="1"/>
  <c r="U75" i="8"/>
  <c r="X75" i="8" s="1"/>
  <c r="K55" i="8"/>
  <c r="L55" i="8" s="1"/>
  <c r="U55" i="8"/>
  <c r="Y55" i="8" s="1"/>
  <c r="K36" i="8"/>
  <c r="L36" i="8" s="1"/>
  <c r="U36" i="8"/>
  <c r="X36" i="8" s="1"/>
  <c r="K28" i="8"/>
  <c r="Q28" i="8" s="1"/>
  <c r="U28" i="8"/>
  <c r="X28" i="8" s="1"/>
  <c r="K8" i="8"/>
  <c r="Q8" i="8" s="1"/>
  <c r="U8" i="8"/>
  <c r="Y8" i="8" s="1"/>
  <c r="K79" i="8"/>
  <c r="L79" i="8" s="1"/>
  <c r="U79" i="8"/>
  <c r="Y79" i="8" s="1"/>
  <c r="K95" i="8"/>
  <c r="L95" i="8" s="1"/>
  <c r="U95" i="8"/>
  <c r="X95" i="8" s="1"/>
  <c r="K56" i="8"/>
  <c r="Q56" i="8" s="1"/>
  <c r="U56" i="8"/>
  <c r="X56" i="8" s="1"/>
  <c r="K88" i="8"/>
  <c r="L88" i="8" s="1"/>
  <c r="U88" i="8"/>
  <c r="Y88" i="8" s="1"/>
  <c r="K92" i="8"/>
  <c r="Q92" i="8" s="1"/>
  <c r="U92" i="8"/>
  <c r="Y92" i="8" s="1"/>
  <c r="K73" i="8"/>
  <c r="Q73" i="8" s="1"/>
  <c r="U73" i="8"/>
  <c r="Y73" i="8" s="1"/>
  <c r="K65" i="8"/>
  <c r="L65" i="8" s="1"/>
  <c r="U65" i="8"/>
  <c r="Y65" i="8" s="1"/>
  <c r="K61" i="8"/>
  <c r="Q61" i="8" s="1"/>
  <c r="U61" i="8"/>
  <c r="Y61" i="8" s="1"/>
  <c r="K57" i="8"/>
  <c r="Q57" i="8" s="1"/>
  <c r="U57" i="8"/>
  <c r="Y57" i="8" s="1"/>
  <c r="K53" i="8"/>
  <c r="L53" i="8" s="1"/>
  <c r="U53" i="8"/>
  <c r="Y53" i="8" s="1"/>
  <c r="K46" i="8"/>
  <c r="Q46" i="8" s="1"/>
  <c r="U46" i="8"/>
  <c r="Y46" i="8" s="1"/>
  <c r="K42" i="8"/>
  <c r="Q42" i="8" s="1"/>
  <c r="U42" i="8"/>
  <c r="X42" i="8" s="1"/>
  <c r="K38" i="8"/>
  <c r="L38" i="8" s="1"/>
  <c r="U38" i="8"/>
  <c r="Y38" i="8" s="1"/>
  <c r="K34" i="8"/>
  <c r="L34" i="8" s="1"/>
  <c r="U34" i="8"/>
  <c r="X34" i="8" s="1"/>
  <c r="K30" i="8"/>
  <c r="L30" i="8" s="1"/>
  <c r="U30" i="8"/>
  <c r="Y30" i="8" s="1"/>
  <c r="K26" i="8"/>
  <c r="L26" i="8" s="1"/>
  <c r="U26" i="8"/>
  <c r="Y26" i="8" s="1"/>
  <c r="K22" i="8"/>
  <c r="Q22" i="8" s="1"/>
  <c r="U22" i="8"/>
  <c r="Y22" i="8" s="1"/>
  <c r="K18" i="8"/>
  <c r="L18" i="8" s="1"/>
  <c r="U18" i="8"/>
  <c r="Y18" i="8" s="1"/>
  <c r="K14" i="8"/>
  <c r="L14" i="8" s="1"/>
  <c r="U14" i="8"/>
  <c r="Y14" i="8" s="1"/>
  <c r="K10" i="8"/>
  <c r="Q10" i="8" s="1"/>
  <c r="U10" i="8"/>
  <c r="X10" i="8" s="1"/>
  <c r="K6" i="8"/>
  <c r="Q6" i="8" s="1"/>
  <c r="U6" i="8"/>
  <c r="Y6" i="8" s="1"/>
  <c r="K97" i="8"/>
  <c r="Q97" i="8" s="1"/>
  <c r="U97" i="8"/>
  <c r="Y97" i="8" s="1"/>
  <c r="K66" i="8"/>
  <c r="Q66" i="8" s="1"/>
  <c r="U66" i="8"/>
  <c r="X66" i="8" s="1"/>
  <c r="K58" i="8"/>
  <c r="L58" i="8" s="1"/>
  <c r="U58" i="8"/>
  <c r="X58" i="8" s="1"/>
  <c r="K39" i="8"/>
  <c r="L39" i="8" s="1"/>
  <c r="U39" i="8"/>
  <c r="Y39" i="8" s="1"/>
  <c r="K23" i="8"/>
  <c r="L23" i="8" s="1"/>
  <c r="U23" i="8"/>
  <c r="X23" i="8" s="1"/>
  <c r="K7" i="8"/>
  <c r="Q7" i="8" s="1"/>
  <c r="U7" i="8"/>
  <c r="X7" i="8" s="1"/>
  <c r="K78" i="8"/>
  <c r="L78" i="8" s="1"/>
  <c r="U78" i="8"/>
  <c r="Y78" i="8" s="1"/>
  <c r="K102" i="8"/>
  <c r="L102" i="8" s="1"/>
  <c r="U102" i="8"/>
  <c r="X102" i="8" s="1"/>
  <c r="K71" i="8"/>
  <c r="Q71" i="8" s="1"/>
  <c r="U71" i="8"/>
  <c r="X71" i="8" s="1"/>
  <c r="K59" i="8"/>
  <c r="L59" i="8" s="1"/>
  <c r="U59" i="8"/>
  <c r="X59" i="8" s="1"/>
  <c r="K40" i="8"/>
  <c r="Q40" i="8" s="1"/>
  <c r="U40" i="8"/>
  <c r="X40" i="8" s="1"/>
  <c r="K20" i="8"/>
  <c r="Q20" i="8" s="1"/>
  <c r="U20" i="8"/>
  <c r="Y20" i="8" s="1"/>
  <c r="K12" i="8"/>
  <c r="L12" i="8" s="1"/>
  <c r="U12" i="8"/>
  <c r="Y12" i="8" s="1"/>
  <c r="K87" i="8"/>
  <c r="Q87" i="8" s="1"/>
  <c r="U87" i="8"/>
  <c r="X87" i="8" s="1"/>
  <c r="K99" i="8"/>
  <c r="L99" i="8" s="1"/>
  <c r="U99" i="8"/>
  <c r="X99" i="8" s="1"/>
  <c r="K91" i="8"/>
  <c r="L91" i="8" s="1"/>
  <c r="U91" i="8"/>
  <c r="Y91" i="8" s="1"/>
  <c r="K72" i="8"/>
  <c r="Q72" i="8" s="1"/>
  <c r="U72" i="8"/>
  <c r="Y72" i="8" s="1"/>
  <c r="K60" i="8"/>
  <c r="Q60" i="8" s="1"/>
  <c r="U60" i="8"/>
  <c r="Y60" i="8" s="1"/>
  <c r="K100" i="8"/>
  <c r="Q100" i="8" s="1"/>
  <c r="U100" i="8"/>
  <c r="Y100" i="8" s="1"/>
  <c r="K96" i="8"/>
  <c r="Q96" i="8" s="1"/>
  <c r="U96" i="8"/>
  <c r="Y96" i="8" s="1"/>
  <c r="K69" i="8"/>
  <c r="Q69" i="8" s="1"/>
  <c r="U69" i="8"/>
  <c r="Y69" i="8" s="1"/>
  <c r="K89" i="8"/>
  <c r="L89" i="8" s="1"/>
  <c r="U89" i="8"/>
  <c r="X89" i="8" s="1"/>
  <c r="K85" i="8"/>
  <c r="L85" i="8" s="1"/>
  <c r="U85" i="8"/>
  <c r="X85" i="8" s="1"/>
  <c r="K81" i="8"/>
  <c r="L81" i="8" s="1"/>
  <c r="U81" i="8"/>
  <c r="Y81" i="8" s="1"/>
  <c r="K77" i="8"/>
  <c r="L77" i="8" s="1"/>
  <c r="U77" i="8"/>
  <c r="X77" i="8" s="1"/>
  <c r="K3" i="8"/>
  <c r="L3" i="8" s="1"/>
  <c r="U3" i="8"/>
  <c r="Y3" i="8" s="1"/>
  <c r="L101" i="8"/>
  <c r="I51" i="8"/>
  <c r="J51" i="8"/>
  <c r="I90" i="8"/>
  <c r="J90" i="8"/>
  <c r="I50" i="8"/>
  <c r="J50" i="8"/>
  <c r="I76" i="8"/>
  <c r="J76" i="8"/>
  <c r="V3" i="8"/>
  <c r="I3" i="8"/>
  <c r="I29" i="8"/>
  <c r="I4" i="8"/>
  <c r="I95" i="8"/>
  <c r="I39" i="8"/>
  <c r="I69" i="8"/>
  <c r="I44" i="8"/>
  <c r="I92" i="8"/>
  <c r="I54" i="8"/>
  <c r="I52" i="8"/>
  <c r="I91" i="8"/>
  <c r="I89" i="8"/>
  <c r="I55" i="8"/>
  <c r="I15" i="8"/>
  <c r="I6" i="8"/>
  <c r="I22" i="8"/>
  <c r="I30" i="8"/>
  <c r="I75" i="8"/>
  <c r="I68" i="8"/>
  <c r="I43" i="8"/>
  <c r="I41" i="8"/>
  <c r="I31" i="8"/>
  <c r="I27" i="8"/>
  <c r="V67" i="8"/>
  <c r="I99" i="8"/>
  <c r="I71" i="8"/>
  <c r="I34" i="8"/>
  <c r="I97" i="8"/>
  <c r="V92" i="8"/>
  <c r="I82" i="8"/>
  <c r="I79" i="8"/>
  <c r="I78" i="8"/>
  <c r="I58" i="8"/>
  <c r="V55" i="8"/>
  <c r="I14" i="8"/>
  <c r="V4" i="8"/>
  <c r="V19" i="8"/>
  <c r="I10" i="8"/>
  <c r="I18" i="8"/>
  <c r="I70" i="8"/>
  <c r="I62" i="8"/>
  <c r="I60" i="8"/>
  <c r="I47" i="8"/>
  <c r="I46" i="8"/>
  <c r="I28" i="8"/>
  <c r="I59" i="8"/>
  <c r="I100" i="8"/>
  <c r="I53" i="8"/>
  <c r="I67" i="8"/>
  <c r="I36" i="8"/>
  <c r="V54" i="8"/>
  <c r="I11" i="8"/>
  <c r="I84" i="8"/>
  <c r="I74" i="8"/>
  <c r="I19" i="8"/>
  <c r="V14" i="8"/>
  <c r="I88" i="8"/>
  <c r="I86" i="8"/>
  <c r="I83" i="8"/>
  <c r="I65" i="8"/>
  <c r="V24" i="8"/>
  <c r="I101" i="8"/>
  <c r="I38" i="8"/>
  <c r="I35" i="8"/>
  <c r="I20" i="8"/>
  <c r="I7" i="8"/>
  <c r="V86" i="8"/>
  <c r="V65" i="8"/>
  <c r="V62" i="8"/>
  <c r="V38" i="8"/>
  <c r="I12" i="8"/>
  <c r="V78" i="8"/>
  <c r="V22" i="8"/>
  <c r="V25" i="8"/>
  <c r="I81" i="8"/>
  <c r="I93" i="8"/>
  <c r="I73" i="8"/>
  <c r="I96" i="8"/>
  <c r="I85" i="8"/>
  <c r="I80" i="8"/>
  <c r="I42" i="8"/>
  <c r="I37" i="8"/>
  <c r="I32" i="8"/>
  <c r="I61" i="8"/>
  <c r="I16" i="8"/>
  <c r="I49" i="8"/>
  <c r="I40" i="8"/>
  <c r="I5" i="8"/>
  <c r="I94" i="8"/>
  <c r="I33" i="8"/>
  <c r="I21" i="8"/>
  <c r="I17" i="8"/>
  <c r="I87" i="8"/>
  <c r="I57" i="8"/>
  <c r="I45" i="8"/>
  <c r="I9" i="8"/>
  <c r="I63" i="8"/>
  <c r="I102" i="8"/>
  <c r="I98" i="8"/>
  <c r="I56" i="8"/>
  <c r="I23" i="8"/>
  <c r="I66" i="8"/>
  <c r="I64" i="8"/>
  <c r="I26" i="8"/>
  <c r="I72" i="8"/>
  <c r="I8" i="8"/>
  <c r="I48" i="8"/>
  <c r="I77" i="8"/>
  <c r="I25" i="8"/>
  <c r="I24" i="8"/>
  <c r="I13" i="8"/>
  <c r="O3" i="6"/>
  <c r="J1" i="6"/>
  <c r="P3" i="6"/>
  <c r="O2" i="6"/>
  <c r="P2" i="6" s="1"/>
  <c r="L44" i="8" l="1"/>
  <c r="M44" i="8" s="1"/>
  <c r="R44" i="8" s="1"/>
  <c r="X78" i="8"/>
  <c r="Q15" i="8"/>
  <c r="L11" i="8"/>
  <c r="N11" i="8" s="1"/>
  <c r="L43" i="8"/>
  <c r="N43" i="8" s="1"/>
  <c r="L83" i="8"/>
  <c r="N83" i="8" s="1"/>
  <c r="Q45" i="8"/>
  <c r="Q36" i="8"/>
  <c r="O81" i="8"/>
  <c r="N81" i="8"/>
  <c r="O91" i="8"/>
  <c r="N91" i="8"/>
  <c r="N102" i="8"/>
  <c r="O102" i="8"/>
  <c r="O39" i="8"/>
  <c r="N39" i="8"/>
  <c r="N38" i="8"/>
  <c r="O38" i="8"/>
  <c r="O79" i="8"/>
  <c r="N79" i="8"/>
  <c r="O55" i="8"/>
  <c r="N55" i="8"/>
  <c r="N31" i="8"/>
  <c r="O31" i="8"/>
  <c r="O16" i="8"/>
  <c r="N16" i="8"/>
  <c r="N70" i="8"/>
  <c r="O70" i="8"/>
  <c r="O17" i="8"/>
  <c r="N17" i="8"/>
  <c r="O33" i="8"/>
  <c r="N33" i="8"/>
  <c r="N86" i="8"/>
  <c r="O86" i="8"/>
  <c r="O74" i="8"/>
  <c r="N74" i="8"/>
  <c r="Q23" i="8"/>
  <c r="Q14" i="8"/>
  <c r="O43" i="8"/>
  <c r="Q48" i="8"/>
  <c r="Q38" i="8"/>
  <c r="N101" i="8"/>
  <c r="O101" i="8"/>
  <c r="N85" i="8"/>
  <c r="O85" i="8"/>
  <c r="O99" i="8"/>
  <c r="N99" i="8"/>
  <c r="N78" i="8"/>
  <c r="O78" i="8"/>
  <c r="O58" i="8"/>
  <c r="N58" i="8"/>
  <c r="O26" i="8"/>
  <c r="N26" i="8"/>
  <c r="O88" i="8"/>
  <c r="N88" i="8"/>
  <c r="N75" i="8"/>
  <c r="O75" i="8"/>
  <c r="N84" i="8"/>
  <c r="O84" i="8"/>
  <c r="O32" i="8"/>
  <c r="N32" i="8"/>
  <c r="N21" i="8"/>
  <c r="O21" i="8"/>
  <c r="O15" i="8"/>
  <c r="N15" i="8"/>
  <c r="Q47" i="8"/>
  <c r="O83" i="8"/>
  <c r="Q13" i="8"/>
  <c r="Q99" i="8"/>
  <c r="Q75" i="8"/>
  <c r="Q58" i="8"/>
  <c r="Q53" i="8"/>
  <c r="N3" i="8"/>
  <c r="O3" i="8"/>
  <c r="O89" i="8"/>
  <c r="N89" i="8"/>
  <c r="O59" i="8"/>
  <c r="N59" i="8"/>
  <c r="N14" i="8"/>
  <c r="O14" i="8"/>
  <c r="N30" i="8"/>
  <c r="O30" i="8"/>
  <c r="O65" i="8"/>
  <c r="N65" i="8"/>
  <c r="N68" i="8"/>
  <c r="O68" i="8"/>
  <c r="O48" i="8"/>
  <c r="N48" i="8"/>
  <c r="O9" i="8"/>
  <c r="N9" i="8"/>
  <c r="O41" i="8"/>
  <c r="N41" i="8"/>
  <c r="O64" i="8"/>
  <c r="N64" i="8"/>
  <c r="N35" i="8"/>
  <c r="O35" i="8"/>
  <c r="Q21" i="8"/>
  <c r="Q94" i="8"/>
  <c r="Q81" i="8"/>
  <c r="Q4" i="8"/>
  <c r="Q86" i="8"/>
  <c r="Q85" i="8"/>
  <c r="O44" i="8"/>
  <c r="N77" i="8"/>
  <c r="O77" i="8"/>
  <c r="N12" i="8"/>
  <c r="O12" i="8"/>
  <c r="N23" i="8"/>
  <c r="O23" i="8"/>
  <c r="O18" i="8"/>
  <c r="N18" i="8"/>
  <c r="O34" i="8"/>
  <c r="N34" i="8"/>
  <c r="N53" i="8"/>
  <c r="O53" i="8"/>
  <c r="O95" i="8"/>
  <c r="N95" i="8"/>
  <c r="N36" i="8"/>
  <c r="O36" i="8"/>
  <c r="N93" i="8"/>
  <c r="O93" i="8"/>
  <c r="N47" i="8"/>
  <c r="O47" i="8"/>
  <c r="N13" i="8"/>
  <c r="O13" i="8"/>
  <c r="N29" i="8"/>
  <c r="O29" i="8"/>
  <c r="N45" i="8"/>
  <c r="O45" i="8"/>
  <c r="N4" i="8"/>
  <c r="O4" i="8"/>
  <c r="N94" i="8"/>
  <c r="O94" i="8"/>
  <c r="N54" i="8"/>
  <c r="O54" i="8"/>
  <c r="Q29" i="8"/>
  <c r="Q12" i="8"/>
  <c r="Q84" i="8"/>
  <c r="Q89" i="8"/>
  <c r="M81" i="8"/>
  <c r="M102" i="8"/>
  <c r="M55" i="8"/>
  <c r="M16" i="8"/>
  <c r="M17" i="8"/>
  <c r="M86" i="8"/>
  <c r="Q79" i="8"/>
  <c r="M43" i="8"/>
  <c r="R43" i="8" s="1"/>
  <c r="Q31" i="8"/>
  <c r="M101" i="8"/>
  <c r="R101" i="8" s="1"/>
  <c r="M85" i="8"/>
  <c r="R85" i="8" s="1"/>
  <c r="M99" i="8"/>
  <c r="M78" i="8"/>
  <c r="M58" i="8"/>
  <c r="M26" i="8"/>
  <c r="M88" i="8"/>
  <c r="M75" i="8"/>
  <c r="M84" i="8"/>
  <c r="M32" i="8"/>
  <c r="M21" i="8"/>
  <c r="M15" i="8"/>
  <c r="R15" i="8" s="1"/>
  <c r="Q33" i="8"/>
  <c r="Q64" i="8"/>
  <c r="Q55" i="8"/>
  <c r="Q3" i="8"/>
  <c r="Q35" i="8"/>
  <c r="Q70" i="8"/>
  <c r="Q18" i="8"/>
  <c r="Q65" i="8"/>
  <c r="M91" i="8"/>
  <c r="M39" i="8"/>
  <c r="M38" i="8"/>
  <c r="M79" i="8"/>
  <c r="M31" i="8"/>
  <c r="M70" i="8"/>
  <c r="M33" i="8"/>
  <c r="M74" i="8"/>
  <c r="Q16" i="8"/>
  <c r="Q68" i="8"/>
  <c r="Q59" i="8"/>
  <c r="Q102" i="8"/>
  <c r="Q39" i="8"/>
  <c r="Q74" i="8"/>
  <c r="M3" i="8"/>
  <c r="M89" i="8"/>
  <c r="M59" i="8"/>
  <c r="M14" i="8"/>
  <c r="M30" i="8"/>
  <c r="M65" i="8"/>
  <c r="M68" i="8"/>
  <c r="M48" i="8"/>
  <c r="M9" i="8"/>
  <c r="M41" i="8"/>
  <c r="M64" i="8"/>
  <c r="M35" i="8"/>
  <c r="Q9" i="8"/>
  <c r="Q41" i="8"/>
  <c r="Q32" i="8"/>
  <c r="Q93" i="8"/>
  <c r="Q26" i="8"/>
  <c r="Q88" i="8"/>
  <c r="Q91" i="8"/>
  <c r="Q78" i="8"/>
  <c r="Q30" i="8"/>
  <c r="M77" i="8"/>
  <c r="M12" i="8"/>
  <c r="M23" i="8"/>
  <c r="M18" i="8"/>
  <c r="M34" i="8"/>
  <c r="M53" i="8"/>
  <c r="M95" i="8"/>
  <c r="M36" i="8"/>
  <c r="M93" i="8"/>
  <c r="M47" i="8"/>
  <c r="R47" i="8" s="1"/>
  <c r="M13" i="8"/>
  <c r="M29" i="8"/>
  <c r="M45" i="8"/>
  <c r="M4" i="8"/>
  <c r="M94" i="8"/>
  <c r="M54" i="8"/>
  <c r="Q17" i="8"/>
  <c r="Q95" i="8"/>
  <c r="Q54" i="8"/>
  <c r="Q34" i="8"/>
  <c r="Q77" i="8"/>
  <c r="X4" i="8"/>
  <c r="X86" i="8"/>
  <c r="X54" i="8"/>
  <c r="L73" i="8"/>
  <c r="X19" i="8"/>
  <c r="Y11" i="8"/>
  <c r="X25" i="8"/>
  <c r="X12" i="8"/>
  <c r="X30" i="8"/>
  <c r="Y66" i="8"/>
  <c r="Y7" i="8"/>
  <c r="X14" i="8"/>
  <c r="X3" i="8"/>
  <c r="Y27" i="8"/>
  <c r="X46" i="8"/>
  <c r="Y13" i="8"/>
  <c r="X93" i="8"/>
  <c r="Y23" i="8"/>
  <c r="X44" i="8"/>
  <c r="Y35" i="8"/>
  <c r="Y58" i="8"/>
  <c r="X53" i="8"/>
  <c r="Y21" i="8"/>
  <c r="Y63" i="8"/>
  <c r="Y42" i="8"/>
  <c r="X48" i="8"/>
  <c r="Y43" i="8"/>
  <c r="Y28" i="8"/>
  <c r="X100" i="8"/>
  <c r="Y77" i="8"/>
  <c r="X84" i="8"/>
  <c r="Y87" i="8"/>
  <c r="X62" i="8"/>
  <c r="Y75" i="8"/>
  <c r="Y36" i="8"/>
  <c r="Y34" i="8"/>
  <c r="X60" i="8"/>
  <c r="Y95" i="8"/>
  <c r="Y40" i="8"/>
  <c r="Y99" i="8"/>
  <c r="X81" i="8"/>
  <c r="Y82" i="8"/>
  <c r="X64" i="8"/>
  <c r="X9" i="8"/>
  <c r="X65" i="8"/>
  <c r="X68" i="8"/>
  <c r="Y56" i="8"/>
  <c r="X6" i="8"/>
  <c r="Y10" i="8"/>
  <c r="X52" i="8"/>
  <c r="X8" i="8"/>
  <c r="Y31" i="8"/>
  <c r="X39" i="8"/>
  <c r="X57" i="8"/>
  <c r="X45" i="8"/>
  <c r="Y29" i="8"/>
  <c r="X88" i="8"/>
  <c r="Y98" i="8"/>
  <c r="Y70" i="8"/>
  <c r="X17" i="8"/>
  <c r="X16" i="8"/>
  <c r="Y33" i="8"/>
  <c r="X80" i="8"/>
  <c r="X22" i="8"/>
  <c r="X67" i="8"/>
  <c r="Y59" i="8"/>
  <c r="X18" i="8"/>
  <c r="X61" i="8"/>
  <c r="Y37" i="8"/>
  <c r="Y101" i="8"/>
  <c r="X72" i="8"/>
  <c r="Y47" i="8"/>
  <c r="Y41" i="8"/>
  <c r="X20" i="8"/>
  <c r="Y49" i="8"/>
  <c r="X26" i="8"/>
  <c r="X69" i="8"/>
  <c r="X91" i="8"/>
  <c r="X15" i="8"/>
  <c r="X79" i="8"/>
  <c r="Y74" i="8"/>
  <c r="X73" i="8"/>
  <c r="Y94" i="8"/>
  <c r="X83" i="8"/>
  <c r="X32" i="8"/>
  <c r="Y85" i="8"/>
  <c r="X97" i="8"/>
  <c r="Y102" i="8"/>
  <c r="Y71" i="8"/>
  <c r="Y89" i="8"/>
  <c r="X96" i="8"/>
  <c r="X55" i="8"/>
  <c r="X38" i="8"/>
  <c r="X24" i="8"/>
  <c r="X92" i="8"/>
  <c r="Y5" i="8"/>
  <c r="L97" i="8"/>
  <c r="L87" i="8"/>
  <c r="L82" i="8"/>
  <c r="L72" i="8"/>
  <c r="L20" i="8"/>
  <c r="L24" i="8"/>
  <c r="L49" i="8"/>
  <c r="L8" i="8"/>
  <c r="L56" i="8"/>
  <c r="L96" i="8"/>
  <c r="L7" i="8"/>
  <c r="L5" i="8"/>
  <c r="L10" i="8"/>
  <c r="L61" i="8"/>
  <c r="L40" i="8"/>
  <c r="L67" i="8"/>
  <c r="L100" i="8"/>
  <c r="L37" i="8"/>
  <c r="L92" i="8"/>
  <c r="L57" i="8"/>
  <c r="L6" i="8"/>
  <c r="L22" i="8"/>
  <c r="L69" i="8"/>
  <c r="L42" i="8"/>
  <c r="L62" i="8"/>
  <c r="L25" i="8"/>
  <c r="L27" i="8"/>
  <c r="L98" i="8"/>
  <c r="L63" i="8"/>
  <c r="L80" i="8"/>
  <c r="L28" i="8"/>
  <c r="L46" i="8"/>
  <c r="K90" i="8"/>
  <c r="Q90" i="8" s="1"/>
  <c r="U90" i="8"/>
  <c r="L60" i="8"/>
  <c r="L19" i="8"/>
  <c r="K51" i="8"/>
  <c r="Q51" i="8" s="1"/>
  <c r="U51" i="8"/>
  <c r="L52" i="8"/>
  <c r="L71" i="8"/>
  <c r="K76" i="8"/>
  <c r="Q76" i="8" s="1"/>
  <c r="U76" i="8"/>
  <c r="L66" i="8"/>
  <c r="K50" i="8"/>
  <c r="Q50" i="8" s="1"/>
  <c r="U50" i="8"/>
  <c r="K1" i="6"/>
  <c r="I1" i="6"/>
  <c r="L1" i="6"/>
  <c r="N44" i="8" l="1"/>
  <c r="R29" i="8"/>
  <c r="M11" i="8"/>
  <c r="R11" i="8" s="1"/>
  <c r="R33" i="8"/>
  <c r="R99" i="8"/>
  <c r="S48" i="8"/>
  <c r="S15" i="8"/>
  <c r="M83" i="8"/>
  <c r="R83" i="8" s="1"/>
  <c r="O11" i="8"/>
  <c r="R45" i="8"/>
  <c r="R64" i="8"/>
  <c r="R12" i="8"/>
  <c r="R81" i="8"/>
  <c r="R23" i="8"/>
  <c r="S83" i="8"/>
  <c r="R36" i="8"/>
  <c r="R59" i="8"/>
  <c r="S41" i="8"/>
  <c r="S65" i="8"/>
  <c r="S32" i="8"/>
  <c r="S26" i="8"/>
  <c r="S17" i="8"/>
  <c r="R18" i="8"/>
  <c r="R9" i="8"/>
  <c r="R58" i="8"/>
  <c r="R86" i="8"/>
  <c r="S9" i="8"/>
  <c r="S58" i="8"/>
  <c r="R38" i="8"/>
  <c r="R53" i="8"/>
  <c r="R39" i="8"/>
  <c r="R75" i="8"/>
  <c r="S23" i="8"/>
  <c r="R48" i="8"/>
  <c r="R89" i="8"/>
  <c r="R74" i="8"/>
  <c r="S4" i="8"/>
  <c r="S47" i="8"/>
  <c r="S53" i="8"/>
  <c r="S12" i="8"/>
  <c r="S85" i="8"/>
  <c r="S102" i="8"/>
  <c r="O24" i="8"/>
  <c r="N24" i="8"/>
  <c r="S34" i="8"/>
  <c r="S74" i="8"/>
  <c r="S79" i="8"/>
  <c r="S91" i="8"/>
  <c r="O8" i="8"/>
  <c r="N8" i="8"/>
  <c r="S89" i="8"/>
  <c r="N69" i="8"/>
  <c r="O69" i="8"/>
  <c r="N22" i="8"/>
  <c r="O22" i="8"/>
  <c r="N6" i="8"/>
  <c r="O6" i="8"/>
  <c r="S45" i="8"/>
  <c r="S93" i="8"/>
  <c r="S77" i="8"/>
  <c r="S30" i="8"/>
  <c r="S3" i="8"/>
  <c r="S84" i="8"/>
  <c r="S101" i="8"/>
  <c r="S70" i="8"/>
  <c r="N46" i="8"/>
  <c r="O46" i="8"/>
  <c r="R91" i="8"/>
  <c r="N28" i="8"/>
  <c r="O28" i="8"/>
  <c r="O40" i="8"/>
  <c r="N40" i="8"/>
  <c r="N63" i="8"/>
  <c r="O63" i="8"/>
  <c r="N20" i="8"/>
  <c r="O20" i="8"/>
  <c r="N19" i="8"/>
  <c r="O19" i="8"/>
  <c r="N5" i="8"/>
  <c r="O5" i="8"/>
  <c r="O73" i="8"/>
  <c r="N73" i="8"/>
  <c r="R77" i="8"/>
  <c r="R68" i="8"/>
  <c r="R31" i="8"/>
  <c r="R21" i="8"/>
  <c r="S18" i="8"/>
  <c r="S16" i="8"/>
  <c r="S81" i="8"/>
  <c r="O42" i="8"/>
  <c r="N42" i="8"/>
  <c r="N52" i="8"/>
  <c r="O52" i="8"/>
  <c r="N61" i="8"/>
  <c r="O61" i="8"/>
  <c r="O10" i="8"/>
  <c r="N10" i="8"/>
  <c r="O98" i="8"/>
  <c r="N98" i="8"/>
  <c r="O72" i="8"/>
  <c r="N72" i="8"/>
  <c r="O27" i="8"/>
  <c r="N27" i="8"/>
  <c r="O82" i="8"/>
  <c r="N82" i="8"/>
  <c r="R54" i="8"/>
  <c r="R65" i="8"/>
  <c r="R79" i="8"/>
  <c r="S54" i="8"/>
  <c r="S29" i="8"/>
  <c r="S36" i="8"/>
  <c r="S44" i="8"/>
  <c r="S35" i="8"/>
  <c r="S14" i="8"/>
  <c r="S75" i="8"/>
  <c r="S78" i="8"/>
  <c r="S86" i="8"/>
  <c r="S38" i="8"/>
  <c r="N67" i="8"/>
  <c r="O67" i="8"/>
  <c r="S55" i="8"/>
  <c r="O49" i="8"/>
  <c r="N49" i="8"/>
  <c r="O80" i="8"/>
  <c r="N80" i="8"/>
  <c r="R13" i="8"/>
  <c r="O57" i="8"/>
  <c r="N57" i="8"/>
  <c r="O66" i="8"/>
  <c r="N66" i="8"/>
  <c r="N60" i="8"/>
  <c r="O60" i="8"/>
  <c r="N92" i="8"/>
  <c r="O92" i="8"/>
  <c r="N7" i="8"/>
  <c r="O7" i="8"/>
  <c r="O25" i="8"/>
  <c r="N25" i="8"/>
  <c r="N37" i="8"/>
  <c r="O37" i="8"/>
  <c r="O96" i="8"/>
  <c r="N96" i="8"/>
  <c r="S96" i="8" s="1"/>
  <c r="N87" i="8"/>
  <c r="O87" i="8"/>
  <c r="R94" i="8"/>
  <c r="R30" i="8"/>
  <c r="R84" i="8"/>
  <c r="S95" i="8"/>
  <c r="S64" i="8"/>
  <c r="S59" i="8"/>
  <c r="S88" i="8"/>
  <c r="S99" i="8"/>
  <c r="S43" i="8"/>
  <c r="S33" i="8"/>
  <c r="S39" i="8"/>
  <c r="S11" i="8"/>
  <c r="O71" i="8"/>
  <c r="N71" i="8"/>
  <c r="S71" i="8" s="1"/>
  <c r="N62" i="8"/>
  <c r="O62" i="8"/>
  <c r="N100" i="8"/>
  <c r="O100" i="8"/>
  <c r="O56" i="8"/>
  <c r="N56" i="8"/>
  <c r="O97" i="8"/>
  <c r="N97" i="8"/>
  <c r="S97" i="8" s="1"/>
  <c r="R4" i="8"/>
  <c r="R14" i="8"/>
  <c r="S94" i="8"/>
  <c r="S13" i="8"/>
  <c r="S68" i="8"/>
  <c r="S21" i="8"/>
  <c r="S31" i="8"/>
  <c r="M25" i="8"/>
  <c r="R25" i="8" s="1"/>
  <c r="M96" i="8"/>
  <c r="R96" i="8" s="1"/>
  <c r="R17" i="8"/>
  <c r="M62" i="8"/>
  <c r="R62" i="8" s="1"/>
  <c r="M100" i="8"/>
  <c r="R100" i="8" s="1"/>
  <c r="M56" i="8"/>
  <c r="R56" i="8" s="1"/>
  <c r="M97" i="8"/>
  <c r="R97" i="8" s="1"/>
  <c r="R34" i="8"/>
  <c r="R41" i="8"/>
  <c r="R102" i="8"/>
  <c r="M66" i="8"/>
  <c r="R66" i="8" s="1"/>
  <c r="M46" i="8"/>
  <c r="R46" i="8" s="1"/>
  <c r="M98" i="8"/>
  <c r="R98" i="8" s="1"/>
  <c r="M72" i="8"/>
  <c r="R72" i="8" s="1"/>
  <c r="M73" i="8"/>
  <c r="R73" i="8" s="1"/>
  <c r="M27" i="8"/>
  <c r="R27" i="8" s="1"/>
  <c r="M19" i="8"/>
  <c r="R19" i="8" s="1"/>
  <c r="M37" i="8"/>
  <c r="R37" i="8" s="1"/>
  <c r="M87" i="8"/>
  <c r="R87" i="8" s="1"/>
  <c r="M42" i="8"/>
  <c r="R42" i="8" s="1"/>
  <c r="M67" i="8"/>
  <c r="R67" i="8" s="1"/>
  <c r="M8" i="8"/>
  <c r="R8" i="8" s="1"/>
  <c r="R95" i="8"/>
  <c r="R32" i="8"/>
  <c r="R16" i="8"/>
  <c r="M92" i="8"/>
  <c r="R92" i="8" s="1"/>
  <c r="M69" i="8"/>
  <c r="R69" i="8" s="1"/>
  <c r="R88" i="8"/>
  <c r="M57" i="8"/>
  <c r="R57" i="8" s="1"/>
  <c r="M7" i="8"/>
  <c r="R7" i="8" s="1"/>
  <c r="M82" i="8"/>
  <c r="R82" i="8" s="1"/>
  <c r="M60" i="8"/>
  <c r="R60" i="8" s="1"/>
  <c r="M28" i="8"/>
  <c r="R28" i="8" s="1"/>
  <c r="M40" i="8"/>
  <c r="R40" i="8" s="1"/>
  <c r="M49" i="8"/>
  <c r="R49" i="8" s="1"/>
  <c r="M71" i="8"/>
  <c r="R71" i="8" s="1"/>
  <c r="M80" i="8"/>
  <c r="R80" i="8" s="1"/>
  <c r="M22" i="8"/>
  <c r="R22" i="8" s="1"/>
  <c r="M61" i="8"/>
  <c r="R61" i="8" s="1"/>
  <c r="M24" i="8"/>
  <c r="R24" i="8" s="1"/>
  <c r="R35" i="8"/>
  <c r="R3" i="8"/>
  <c r="R70" i="8"/>
  <c r="R78" i="8"/>
  <c r="M5" i="8"/>
  <c r="R5" i="8" s="1"/>
  <c r="R26" i="8"/>
  <c r="M52" i="8"/>
  <c r="R52" i="8" s="1"/>
  <c r="M63" i="8"/>
  <c r="R63" i="8" s="1"/>
  <c r="M6" i="8"/>
  <c r="R6" i="8" s="1"/>
  <c r="M10" i="8"/>
  <c r="R10" i="8" s="1"/>
  <c r="M20" i="8"/>
  <c r="R20" i="8" s="1"/>
  <c r="R93" i="8"/>
  <c r="R55" i="8"/>
  <c r="X76" i="8"/>
  <c r="Y76" i="8"/>
  <c r="X90" i="8"/>
  <c r="Y90" i="8"/>
  <c r="X50" i="8"/>
  <c r="Y50" i="8"/>
  <c r="X51" i="8"/>
  <c r="Y51" i="8"/>
  <c r="L50" i="8"/>
  <c r="L51" i="8"/>
  <c r="L76" i="8"/>
  <c r="L90" i="8"/>
  <c r="S46" i="8" l="1"/>
  <c r="S57" i="8"/>
  <c r="S40" i="8"/>
  <c r="S6" i="8"/>
  <c r="S27" i="8"/>
  <c r="S80" i="8"/>
  <c r="S72" i="8"/>
  <c r="S19" i="8"/>
  <c r="S37" i="8"/>
  <c r="S60" i="8"/>
  <c r="S20" i="8"/>
  <c r="S25" i="8"/>
  <c r="S66" i="8"/>
  <c r="S73" i="8"/>
  <c r="S8" i="8"/>
  <c r="S100" i="8"/>
  <c r="S82" i="8"/>
  <c r="S10" i="8"/>
  <c r="S63" i="8"/>
  <c r="S67" i="8"/>
  <c r="S5" i="8"/>
  <c r="S87" i="8"/>
  <c r="S61" i="8"/>
  <c r="S22" i="8"/>
  <c r="S7" i="8"/>
  <c r="O90" i="8"/>
  <c r="N90" i="8"/>
  <c r="S90" i="8" s="1"/>
  <c r="N76" i="8"/>
  <c r="O76" i="8"/>
  <c r="S28" i="8"/>
  <c r="S62" i="8"/>
  <c r="S92" i="8"/>
  <c r="O51" i="8"/>
  <c r="N51" i="8"/>
  <c r="S56" i="8"/>
  <c r="S52" i="8"/>
  <c r="S69" i="8"/>
  <c r="S24" i="8"/>
  <c r="O50" i="8"/>
  <c r="N50" i="8"/>
  <c r="S49" i="8"/>
  <c r="S98" i="8"/>
  <c r="S42" i="8"/>
  <c r="M76" i="8"/>
  <c r="R76" i="8" s="1"/>
  <c r="M51" i="8"/>
  <c r="R51" i="8" s="1"/>
  <c r="M90" i="8"/>
  <c r="R90" i="8" s="1"/>
  <c r="M50" i="8"/>
  <c r="R50" i="8" s="1"/>
  <c r="S51" i="8" l="1"/>
  <c r="S76" i="8"/>
  <c r="S50" i="8"/>
</calcChain>
</file>

<file path=xl/sharedStrings.xml><?xml version="1.0" encoding="utf-8"?>
<sst xmlns="http://schemas.openxmlformats.org/spreadsheetml/2006/main" count="46" uniqueCount="46">
  <si>
    <t>Annuitant Identity number</t>
  </si>
  <si>
    <t>Increase rate per annum of annuity</t>
  </si>
  <si>
    <t>Assumed days in year</t>
  </si>
  <si>
    <t>Check increase rate is one of expected</t>
  </si>
  <si>
    <t>Check size of starting annuity within range</t>
  </si>
  <si>
    <t>Revised increase per annum</t>
  </si>
  <si>
    <t>Uplift to affected pension</t>
  </si>
  <si>
    <t>Discount rate per annum</t>
  </si>
  <si>
    <t>Net discount rate on current increase rate</t>
  </si>
  <si>
    <t>Basic information</t>
  </si>
  <si>
    <t xml:space="preserve">Date of amendment </t>
  </si>
  <si>
    <t>Date of annuity anniversary equal to Amendment Date?</t>
  </si>
  <si>
    <t>Check annuity is still in payment</t>
  </si>
  <si>
    <t>Autochecks&gt;&gt;</t>
  </si>
  <si>
    <t>Total amount of records</t>
  </si>
  <si>
    <t>Misssing data</t>
  </si>
  <si>
    <t>Check total term of annuity within range</t>
  </si>
  <si>
    <t>Total term of annuity (years)</t>
  </si>
  <si>
    <t>Annuity Start Date</t>
  </si>
  <si>
    <t>Annuity projections</t>
  </si>
  <si>
    <t>Amount</t>
  </si>
  <si>
    <t>Term</t>
  </si>
  <si>
    <t>Min</t>
  </si>
  <si>
    <t>Max</t>
  </si>
  <si>
    <t>Parameters</t>
  </si>
  <si>
    <t>Raw Data</t>
  </si>
  <si>
    <t>Data checking</t>
  </si>
  <si>
    <t>Increases applied up to and including 1 January 2022 payment</t>
  </si>
  <si>
    <t>Annuity term remaining</t>
  </si>
  <si>
    <t>Starting amount of annual annuity payment  ($)</t>
  </si>
  <si>
    <t>Net discount rate on amended increase rate</t>
  </si>
  <si>
    <t>Payment per annum projected to end of annuity after amendment ($) before value check</t>
  </si>
  <si>
    <t>Increase rates</t>
  </si>
  <si>
    <t>Payments since start of annuity (up to and including 1 January 2022 payment)</t>
  </si>
  <si>
    <t>Payment per annum projected to end of annuity before amendment ($)</t>
  </si>
  <si>
    <t>Annuity factor in advance for amended increases and term remaining as at Amendment date</t>
  </si>
  <si>
    <t>Projection to annuity amount at 1 January 2023 to be used with annuity factors</t>
  </si>
  <si>
    <t>Projection to end of term to be used in analysis</t>
  </si>
  <si>
    <t>Annuity factors for CEO check on value</t>
  </si>
  <si>
    <r>
      <t xml:space="preserve">Payment per annum at 1 January 2023 </t>
    </r>
    <r>
      <rPr>
        <b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amendment (after 1 January 2023 increase) $</t>
    </r>
  </si>
  <si>
    <r>
      <t xml:space="preserve">Payment per annum at 1 January 2023  </t>
    </r>
    <r>
      <rPr>
        <b/>
        <sz val="11"/>
        <color theme="1"/>
        <rFont val="Calibri"/>
        <family val="2"/>
        <scheme val="minor"/>
      </rPr>
      <t>amended proportion</t>
    </r>
    <r>
      <rPr>
        <sz val="11"/>
        <color theme="1"/>
        <rFont val="Calibri"/>
        <family val="2"/>
        <scheme val="minor"/>
      </rPr>
      <t xml:space="preserve"> (after 1 January 2023 increases and uplift applied) $</t>
    </r>
  </si>
  <si>
    <t>Payment per annum at 1 January 2022 (after 1 January 2022 increase) $</t>
  </si>
  <si>
    <t xml:space="preserve">Proportion of Annuity payment affected by amendment  </t>
  </si>
  <si>
    <r>
      <t xml:space="preserve">Increases remaining from 1 January 2024 to end of term </t>
    </r>
    <r>
      <rPr>
        <i/>
        <sz val="9"/>
        <color theme="1"/>
        <rFont val="Calibri"/>
        <family val="2"/>
        <scheme val="minor"/>
      </rPr>
      <t>[ Total increases (Total Term less one) less increases to 1 January 2022 less 1 January 2023 increase]</t>
    </r>
  </si>
  <si>
    <r>
      <t xml:space="preserve">Payment per annum at 1 January 2023 </t>
    </r>
    <r>
      <rPr>
        <b/>
        <sz val="11"/>
        <color theme="1"/>
        <rFont val="Calibri"/>
        <family val="2"/>
        <scheme val="minor"/>
      </rPr>
      <t>unaffected proportion</t>
    </r>
    <r>
      <rPr>
        <sz val="11"/>
        <color theme="1"/>
        <rFont val="Calibri"/>
        <family val="2"/>
        <scheme val="minor"/>
      </rPr>
      <t xml:space="preserve"> (after 1 January 2023 increases) $</t>
    </r>
  </si>
  <si>
    <t>Annuity in advance factor for unaffected increases and term remaining as at amendment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</si>
</sst>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0.0%"/>
    <numFmt numFmtId="166" formatCode="_-* #,##0.000_-;\-* #,##0.000_-;_-* &quot;-&quot;???_-;_-@_-"/>
    <numFmt numFmtId="167" formatCode="_-[$$-409]* #,##0_ ;_-[$$-409]* \-#,##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9" fontId="0" fillId="0" borderId="0" xfId="0" applyNumberFormat="1"/>
    <xf numFmtId="9" fontId="0" fillId="0" borderId="0" xfId="2" applyFont="1"/>
    <xf numFmtId="43" fontId="0" fillId="0" borderId="0" xfId="1" applyFont="1"/>
    <xf numFmtId="9" fontId="0" fillId="0" borderId="0" xfId="2" applyFont="1" applyAlignment="1">
      <alignment wrapText="1"/>
    </xf>
    <xf numFmtId="43" fontId="0" fillId="0" borderId="0" xfId="0" applyNumberFormat="1"/>
    <xf numFmtId="9" fontId="0" fillId="0" borderId="0" xfId="0" applyNumberFormat="1" applyAlignment="1">
      <alignment wrapText="1"/>
    </xf>
    <xf numFmtId="164" fontId="0" fillId="0" borderId="0" xfId="1" applyNumberFormat="1" applyFont="1"/>
    <xf numFmtId="164" fontId="0" fillId="0" borderId="0" xfId="1" applyNumberFormat="1" applyFont="1" applyAlignment="1">
      <alignment wrapText="1"/>
    </xf>
    <xf numFmtId="10" fontId="0" fillId="0" borderId="0" xfId="0" applyNumberFormat="1"/>
    <xf numFmtId="10" fontId="0" fillId="0" borderId="0" xfId="2" applyNumberFormat="1" applyFont="1"/>
    <xf numFmtId="0" fontId="2" fillId="0" borderId="0" xfId="0" applyFont="1"/>
    <xf numFmtId="165" fontId="0" fillId="0" borderId="0" xfId="2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2" applyNumberFormat="1" applyFont="1" applyAlignment="1">
      <alignment vertical="center" wrapText="1"/>
    </xf>
    <xf numFmtId="43" fontId="0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10" fontId="0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43" fontId="0" fillId="0" borderId="0" xfId="1" applyFont="1" applyFill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1" applyNumberFormat="1" applyFont="1"/>
    <xf numFmtId="166" fontId="0" fillId="0" borderId="0" xfId="0" applyNumberFormat="1"/>
    <xf numFmtId="167" fontId="0" fillId="0" borderId="0" xfId="1" applyNumberFormat="1" applyFont="1"/>
    <xf numFmtId="0" fontId="0" fillId="0" borderId="2" xfId="0" applyBorder="1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yle\Documents\CP2\22%20drafting\ide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  <sheetName val="Parameters"/>
      <sheetName val="Current pension"/>
      <sheetName val="Projection of pensons"/>
    </sheetNames>
    <sheetDataSet>
      <sheetData sheetId="0"/>
      <sheetData sheetId="1">
        <row r="3">
          <cell r="C3">
            <v>44562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FC14-F596-4913-AC3E-9433F3AB1605}">
  <dimension ref="A1:I102"/>
  <sheetViews>
    <sheetView tabSelected="1" workbookViewId="0"/>
  </sheetViews>
  <sheetFormatPr defaultRowHeight="15" x14ac:dyDescent="0.25"/>
  <cols>
    <col min="2" max="2" width="10" customWidth="1"/>
    <col min="3" max="3" width="10.5703125" bestFit="1" customWidth="1"/>
    <col min="4" max="4" width="10.5703125" customWidth="1"/>
    <col min="5" max="5" width="8.85546875" style="5"/>
    <col min="6" max="8" width="13.5703125" customWidth="1"/>
    <col min="9" max="9" width="10.5703125" bestFit="1" customWidth="1"/>
  </cols>
  <sheetData>
    <row r="1" spans="1:9" x14ac:dyDescent="0.25">
      <c r="A1" s="14" t="s">
        <v>25</v>
      </c>
    </row>
    <row r="2" spans="1:9" ht="75" x14ac:dyDescent="0.25">
      <c r="B2" s="1" t="s">
        <v>0</v>
      </c>
      <c r="C2" s="1" t="s">
        <v>18</v>
      </c>
      <c r="D2" s="1" t="s">
        <v>17</v>
      </c>
      <c r="E2" s="7" t="s">
        <v>1</v>
      </c>
      <c r="F2" s="1" t="s">
        <v>42</v>
      </c>
      <c r="G2" s="1" t="s">
        <v>29</v>
      </c>
      <c r="H2" s="1"/>
    </row>
    <row r="3" spans="1:9" x14ac:dyDescent="0.25">
      <c r="B3">
        <v>1</v>
      </c>
      <c r="C3" s="2">
        <v>43466</v>
      </c>
      <c r="D3" s="6">
        <v>25</v>
      </c>
      <c r="E3" s="5">
        <v>0.05</v>
      </c>
      <c r="F3" s="5">
        <v>0.54089673597925181</v>
      </c>
      <c r="G3" s="6">
        <v>23637.817722021384</v>
      </c>
      <c r="H3" s="5"/>
      <c r="I3" s="2"/>
    </row>
    <row r="4" spans="1:9" x14ac:dyDescent="0.25">
      <c r="B4">
        <v>2</v>
      </c>
      <c r="C4" s="2">
        <v>41275</v>
      </c>
      <c r="D4" s="6">
        <v>23</v>
      </c>
      <c r="E4" s="5">
        <v>0.03</v>
      </c>
      <c r="F4" s="5">
        <v>0.41847683458050661</v>
      </c>
      <c r="G4" s="6">
        <v>36083.867347495652</v>
      </c>
      <c r="H4" s="5"/>
      <c r="I4" s="2"/>
    </row>
    <row r="5" spans="1:9" x14ac:dyDescent="0.25">
      <c r="B5">
        <v>3</v>
      </c>
      <c r="C5" s="2">
        <v>44197</v>
      </c>
      <c r="D5" s="6">
        <v>15</v>
      </c>
      <c r="E5" s="5">
        <v>0.03</v>
      </c>
      <c r="F5" s="5">
        <v>0.44375169731301839</v>
      </c>
      <c r="G5" s="6">
        <v>36498.982642465082</v>
      </c>
      <c r="H5" s="5"/>
      <c r="I5" s="2"/>
    </row>
    <row r="6" spans="1:9" x14ac:dyDescent="0.25">
      <c r="B6">
        <v>4</v>
      </c>
      <c r="C6" s="2">
        <v>42005</v>
      </c>
      <c r="D6" s="6">
        <v>15</v>
      </c>
      <c r="E6" s="5">
        <v>0.03</v>
      </c>
      <c r="F6" s="5">
        <v>0.3227986911545192</v>
      </c>
      <c r="G6" s="6">
        <v>25536.513532439654</v>
      </c>
      <c r="H6" s="5"/>
      <c r="I6" s="2"/>
    </row>
    <row r="7" spans="1:9" x14ac:dyDescent="0.25">
      <c r="B7">
        <v>5</v>
      </c>
      <c r="C7" s="2">
        <v>42370</v>
      </c>
      <c r="D7" s="6">
        <v>15</v>
      </c>
      <c r="E7" s="5">
        <v>0.05</v>
      </c>
      <c r="F7" s="5">
        <v>0.23531081884568986</v>
      </c>
      <c r="G7" s="6">
        <v>22754.939178371576</v>
      </c>
      <c r="H7" s="5"/>
      <c r="I7" s="2"/>
    </row>
    <row r="8" spans="1:9" x14ac:dyDescent="0.25">
      <c r="B8">
        <v>6</v>
      </c>
      <c r="C8" s="2">
        <v>42370</v>
      </c>
      <c r="D8" s="6">
        <v>22</v>
      </c>
      <c r="E8" s="5">
        <v>0.05</v>
      </c>
      <c r="F8" s="5">
        <v>9.1866276799740965E-2</v>
      </c>
      <c r="G8" s="6">
        <v>21741.20498970096</v>
      </c>
      <c r="H8" s="5"/>
      <c r="I8" s="2"/>
    </row>
    <row r="9" spans="1:9" x14ac:dyDescent="0.25">
      <c r="B9">
        <v>7</v>
      </c>
      <c r="C9" s="2">
        <v>42736</v>
      </c>
      <c r="D9" s="6">
        <v>15</v>
      </c>
      <c r="E9" s="5">
        <v>0.05</v>
      </c>
      <c r="F9" s="5">
        <v>6.465052771859775E-2</v>
      </c>
      <c r="G9" s="6">
        <v>32467.136826063332</v>
      </c>
      <c r="H9" s="5"/>
      <c r="I9" s="2"/>
    </row>
    <row r="10" spans="1:9" x14ac:dyDescent="0.25">
      <c r="B10">
        <v>8</v>
      </c>
      <c r="C10" s="2">
        <v>42005</v>
      </c>
      <c r="D10" s="6">
        <v>15</v>
      </c>
      <c r="E10" s="5">
        <v>0.05</v>
      </c>
      <c r="F10" s="5">
        <v>0.39902874087306345</v>
      </c>
      <c r="G10" s="6">
        <v>28950.568241762208</v>
      </c>
      <c r="H10" s="5"/>
      <c r="I10" s="2"/>
    </row>
    <row r="11" spans="1:9" x14ac:dyDescent="0.25">
      <c r="B11">
        <v>9</v>
      </c>
      <c r="C11" s="2">
        <v>43831</v>
      </c>
      <c r="D11" s="6">
        <v>15</v>
      </c>
      <c r="E11" s="5">
        <v>0.05</v>
      </c>
      <c r="F11" s="5">
        <v>0.41626611132703678</v>
      </c>
      <c r="G11" s="6">
        <v>36687.308205143345</v>
      </c>
      <c r="H11" s="5"/>
      <c r="I11" s="2"/>
    </row>
    <row r="12" spans="1:9" x14ac:dyDescent="0.25">
      <c r="B12">
        <v>10</v>
      </c>
      <c r="C12" s="2">
        <v>42736</v>
      </c>
      <c r="D12" s="6">
        <v>15</v>
      </c>
      <c r="E12" s="5">
        <v>0.03</v>
      </c>
      <c r="F12" s="5">
        <v>0.33887512441559292</v>
      </c>
      <c r="G12" s="6">
        <v>28672.940088754032</v>
      </c>
      <c r="H12" s="5"/>
      <c r="I12" s="2"/>
    </row>
    <row r="13" spans="1:9" x14ac:dyDescent="0.25">
      <c r="B13">
        <v>11</v>
      </c>
      <c r="C13" s="2">
        <v>43101</v>
      </c>
      <c r="D13" s="6">
        <v>21</v>
      </c>
      <c r="E13" s="5">
        <v>0.05</v>
      </c>
      <c r="F13" s="5">
        <v>5.3707152559692189E-2</v>
      </c>
      <c r="G13" s="6">
        <v>11375.665186206432</v>
      </c>
      <c r="H13" s="5"/>
      <c r="I13" s="2"/>
    </row>
    <row r="14" spans="1:9" x14ac:dyDescent="0.25">
      <c r="B14">
        <v>12</v>
      </c>
      <c r="C14" s="2">
        <v>41640</v>
      </c>
      <c r="D14" s="6">
        <v>15</v>
      </c>
      <c r="E14" s="5">
        <v>0.05</v>
      </c>
      <c r="F14" s="5">
        <v>0.20639804283935098</v>
      </c>
      <c r="G14" s="6">
        <v>14415.9485238298</v>
      </c>
      <c r="H14" s="5"/>
      <c r="I14" s="2"/>
    </row>
    <row r="15" spans="1:9" x14ac:dyDescent="0.25">
      <c r="B15">
        <v>13</v>
      </c>
      <c r="C15" s="2">
        <v>43831</v>
      </c>
      <c r="D15" s="6">
        <v>15</v>
      </c>
      <c r="E15" s="5">
        <v>0.05</v>
      </c>
      <c r="F15" s="5">
        <v>0.61958183515406307</v>
      </c>
      <c r="G15" s="6">
        <v>31767.984112393337</v>
      </c>
      <c r="H15" s="5"/>
      <c r="I15" s="2"/>
    </row>
    <row r="16" spans="1:9" x14ac:dyDescent="0.25">
      <c r="B16">
        <v>14</v>
      </c>
      <c r="C16" s="2">
        <v>41275</v>
      </c>
      <c r="D16" s="6">
        <v>18</v>
      </c>
      <c r="E16" s="5">
        <v>0.03</v>
      </c>
      <c r="F16" s="5">
        <v>0.29155364800446631</v>
      </c>
      <c r="G16" s="6">
        <v>15291.695889574698</v>
      </c>
      <c r="H16" s="5"/>
      <c r="I16" s="2"/>
    </row>
    <row r="17" spans="2:9" x14ac:dyDescent="0.25">
      <c r="B17">
        <v>15</v>
      </c>
      <c r="C17" s="2">
        <v>43466</v>
      </c>
      <c r="D17" s="6">
        <v>17</v>
      </c>
      <c r="E17" s="5">
        <v>0.05</v>
      </c>
      <c r="F17" s="5">
        <v>4.803749484496473E-2</v>
      </c>
      <c r="G17" s="6">
        <v>17335.142809391851</v>
      </c>
      <c r="H17" s="5"/>
      <c r="I17" s="2"/>
    </row>
    <row r="18" spans="2:9" x14ac:dyDescent="0.25">
      <c r="B18">
        <v>16</v>
      </c>
      <c r="C18" s="2">
        <v>41640</v>
      </c>
      <c r="D18" s="6">
        <v>19</v>
      </c>
      <c r="E18" s="5">
        <v>0.03</v>
      </c>
      <c r="F18" s="5">
        <v>0.67593675037251533</v>
      </c>
      <c r="G18" s="6">
        <v>23636.270511920746</v>
      </c>
      <c r="H18" s="5"/>
      <c r="I18" s="2"/>
    </row>
    <row r="19" spans="2:9" x14ac:dyDescent="0.25">
      <c r="B19">
        <v>17</v>
      </c>
      <c r="C19" s="2">
        <v>44197</v>
      </c>
      <c r="D19" s="6">
        <v>15</v>
      </c>
      <c r="E19" s="5">
        <v>0.05</v>
      </c>
      <c r="F19" s="5">
        <v>0.65940626854587125</v>
      </c>
      <c r="G19" s="6">
        <v>24334.701557957669</v>
      </c>
      <c r="H19" s="5"/>
      <c r="I19" s="2"/>
    </row>
    <row r="20" spans="2:9" x14ac:dyDescent="0.25">
      <c r="B20">
        <v>18</v>
      </c>
      <c r="C20" s="2">
        <v>44197</v>
      </c>
      <c r="D20" s="6">
        <v>15</v>
      </c>
      <c r="E20" s="5">
        <v>0.05</v>
      </c>
      <c r="F20" s="5">
        <v>0.29558124102626576</v>
      </c>
      <c r="G20" s="6">
        <v>33020.13264775397</v>
      </c>
      <c r="H20" s="5"/>
      <c r="I20" s="2"/>
    </row>
    <row r="21" spans="2:9" x14ac:dyDescent="0.25">
      <c r="B21">
        <v>19</v>
      </c>
      <c r="C21" s="2">
        <v>41640</v>
      </c>
      <c r="D21" s="6">
        <v>15</v>
      </c>
      <c r="E21" s="5">
        <v>0.05</v>
      </c>
      <c r="F21" s="5">
        <v>0.15765433439587676</v>
      </c>
      <c r="G21" s="6">
        <v>28927.642993419875</v>
      </c>
      <c r="H21" s="5"/>
      <c r="I21" s="2"/>
    </row>
    <row r="22" spans="2:9" x14ac:dyDescent="0.25">
      <c r="B22">
        <v>20</v>
      </c>
      <c r="C22" s="2">
        <v>43831</v>
      </c>
      <c r="D22" s="6">
        <v>15</v>
      </c>
      <c r="E22" s="5">
        <v>0.05</v>
      </c>
      <c r="F22" s="5">
        <v>0.1379489519187948</v>
      </c>
      <c r="G22" s="6">
        <v>28312.755287254022</v>
      </c>
      <c r="H22" s="5"/>
      <c r="I22" s="2"/>
    </row>
    <row r="23" spans="2:9" x14ac:dyDescent="0.25">
      <c r="B23">
        <v>21</v>
      </c>
      <c r="C23" s="2">
        <v>43831</v>
      </c>
      <c r="D23" s="6">
        <v>15</v>
      </c>
      <c r="E23" s="5">
        <v>0.03</v>
      </c>
      <c r="F23" s="5">
        <v>0.48761813686369754</v>
      </c>
      <c r="G23" s="6">
        <v>37398.574082942461</v>
      </c>
      <c r="H23" s="5"/>
      <c r="I23" s="2"/>
    </row>
    <row r="24" spans="2:9" x14ac:dyDescent="0.25">
      <c r="B24">
        <v>22</v>
      </c>
      <c r="C24" s="2">
        <v>43831</v>
      </c>
      <c r="D24" s="6">
        <v>22</v>
      </c>
      <c r="E24" s="5">
        <v>0.03</v>
      </c>
      <c r="F24" s="5">
        <v>0.14652029449251441</v>
      </c>
      <c r="G24" s="6">
        <v>25023.780988293176</v>
      </c>
      <c r="H24" s="5"/>
      <c r="I24" s="2"/>
    </row>
    <row r="25" spans="2:9" x14ac:dyDescent="0.25">
      <c r="B25">
        <v>23</v>
      </c>
      <c r="C25" s="2">
        <v>41275</v>
      </c>
      <c r="D25" s="6">
        <v>15</v>
      </c>
      <c r="E25" s="5">
        <v>0.05</v>
      </c>
      <c r="F25" s="5">
        <v>0.16354610784111495</v>
      </c>
      <c r="G25" s="6">
        <v>30354.080387176244</v>
      </c>
      <c r="H25" s="5"/>
      <c r="I25" s="2"/>
    </row>
    <row r="26" spans="2:9" x14ac:dyDescent="0.25">
      <c r="B26">
        <v>24</v>
      </c>
      <c r="C26" s="2">
        <v>41275</v>
      </c>
      <c r="D26" s="6">
        <v>21</v>
      </c>
      <c r="E26" s="5">
        <v>0.05</v>
      </c>
      <c r="F26" s="5">
        <v>0.46118293586748227</v>
      </c>
      <c r="G26" s="6">
        <v>15994.703301011039</v>
      </c>
      <c r="H26" s="5"/>
      <c r="I26" s="2"/>
    </row>
    <row r="27" spans="2:9" x14ac:dyDescent="0.25">
      <c r="B27">
        <v>25</v>
      </c>
      <c r="C27" s="2">
        <v>42005</v>
      </c>
      <c r="D27" s="6">
        <v>15</v>
      </c>
      <c r="E27" s="5">
        <v>0.03</v>
      </c>
      <c r="F27" s="5">
        <v>0.46188492276574267</v>
      </c>
      <c r="G27" s="6">
        <v>36013.794820151408</v>
      </c>
      <c r="H27" s="5"/>
      <c r="I27" s="2"/>
    </row>
    <row r="28" spans="2:9" x14ac:dyDescent="0.25">
      <c r="B28">
        <v>26</v>
      </c>
      <c r="C28" s="2">
        <v>42005</v>
      </c>
      <c r="D28" s="6">
        <v>15</v>
      </c>
      <c r="E28" s="5">
        <v>0.03</v>
      </c>
      <c r="F28" s="5">
        <v>0.16094012403506314</v>
      </c>
      <c r="G28" s="6">
        <v>33126.800045796292</v>
      </c>
      <c r="H28" s="5"/>
      <c r="I28" s="2"/>
    </row>
    <row r="29" spans="2:9" x14ac:dyDescent="0.25">
      <c r="B29">
        <v>27</v>
      </c>
      <c r="C29" s="2">
        <v>44197</v>
      </c>
      <c r="D29" s="6">
        <v>15</v>
      </c>
      <c r="E29" s="5">
        <v>0.03</v>
      </c>
      <c r="F29" s="5">
        <v>0.35849744967531105</v>
      </c>
      <c r="G29" s="6">
        <v>16634.145566949177</v>
      </c>
      <c r="H29" s="5"/>
      <c r="I29" s="2"/>
    </row>
    <row r="30" spans="2:9" x14ac:dyDescent="0.25">
      <c r="B30">
        <v>28</v>
      </c>
      <c r="C30" s="2">
        <v>41275</v>
      </c>
      <c r="D30" s="6">
        <v>15</v>
      </c>
      <c r="E30" s="5">
        <v>0.05</v>
      </c>
      <c r="F30" s="5">
        <v>1.1590485738776178E-2</v>
      </c>
      <c r="G30" s="6">
        <v>24636.270481940766</v>
      </c>
      <c r="H30" s="5"/>
      <c r="I30" s="2"/>
    </row>
    <row r="31" spans="2:9" x14ac:dyDescent="0.25">
      <c r="B31">
        <v>29</v>
      </c>
      <c r="C31" s="2">
        <v>43101</v>
      </c>
      <c r="D31" s="6">
        <v>22</v>
      </c>
      <c r="E31" s="5">
        <v>0.03</v>
      </c>
      <c r="F31" s="5">
        <v>3.4157456239474658E-2</v>
      </c>
      <c r="G31" s="6">
        <v>28662.717931197851</v>
      </c>
      <c r="H31" s="5"/>
      <c r="I31" s="2"/>
    </row>
    <row r="32" spans="2:9" x14ac:dyDescent="0.25">
      <c r="B32">
        <v>30</v>
      </c>
      <c r="C32" s="2">
        <v>40909</v>
      </c>
      <c r="D32" s="6">
        <v>15</v>
      </c>
      <c r="E32" s="5">
        <v>0.03</v>
      </c>
      <c r="F32" s="5">
        <v>0.46056208846854607</v>
      </c>
      <c r="G32" s="6">
        <v>38492.513280146581</v>
      </c>
      <c r="H32" s="5"/>
      <c r="I32" s="2"/>
    </row>
    <row r="33" spans="2:9" x14ac:dyDescent="0.25">
      <c r="B33">
        <v>31</v>
      </c>
      <c r="C33" s="2">
        <v>41640</v>
      </c>
      <c r="D33" s="6">
        <v>15</v>
      </c>
      <c r="E33" s="5">
        <v>0.03</v>
      </c>
      <c r="F33" s="5">
        <v>8.833453775208959E-2</v>
      </c>
      <c r="G33" s="6">
        <v>15054.004105890628</v>
      </c>
      <c r="H33" s="5"/>
      <c r="I33" s="2"/>
    </row>
    <row r="34" spans="2:9" x14ac:dyDescent="0.25">
      <c r="B34">
        <v>32</v>
      </c>
      <c r="C34" s="2">
        <v>43831</v>
      </c>
      <c r="D34" s="6">
        <v>20</v>
      </c>
      <c r="E34" s="5">
        <v>0.05</v>
      </c>
      <c r="F34" s="5">
        <v>0.56490064191104139</v>
      </c>
      <c r="G34" s="6">
        <v>13860.027355931335</v>
      </c>
      <c r="H34" s="5"/>
      <c r="I34" s="2"/>
    </row>
    <row r="35" spans="2:9" x14ac:dyDescent="0.25">
      <c r="B35">
        <v>33</v>
      </c>
      <c r="C35" s="2">
        <v>43101</v>
      </c>
      <c r="D35" s="6">
        <v>15</v>
      </c>
      <c r="E35" s="5">
        <v>0.05</v>
      </c>
      <c r="F35" s="5">
        <v>0.40244628681331168</v>
      </c>
      <c r="G35" s="6">
        <v>17166.222390639356</v>
      </c>
      <c r="H35" s="5"/>
      <c r="I35" s="2"/>
    </row>
    <row r="36" spans="2:9" x14ac:dyDescent="0.25">
      <c r="B36">
        <v>34</v>
      </c>
      <c r="C36" s="2">
        <v>40909</v>
      </c>
      <c r="D36" s="6">
        <v>17</v>
      </c>
      <c r="E36" s="5">
        <v>0.03</v>
      </c>
      <c r="F36" s="5">
        <v>6.8871245979721551E-2</v>
      </c>
      <c r="G36" s="6">
        <v>25189.178648286223</v>
      </c>
      <c r="H36" s="5"/>
      <c r="I36" s="2"/>
    </row>
    <row r="37" spans="2:9" x14ac:dyDescent="0.25">
      <c r="B37">
        <v>35</v>
      </c>
      <c r="C37" s="2">
        <v>42736</v>
      </c>
      <c r="D37" s="6">
        <v>15</v>
      </c>
      <c r="E37" s="5">
        <v>0.05</v>
      </c>
      <c r="F37" s="5">
        <v>4.8088394725925958E-3</v>
      </c>
      <c r="G37" s="6">
        <v>15115.46577980023</v>
      </c>
      <c r="H37" s="5"/>
      <c r="I37" s="2"/>
    </row>
    <row r="38" spans="2:9" x14ac:dyDescent="0.25">
      <c r="B38">
        <v>36</v>
      </c>
      <c r="C38" s="2">
        <v>41275</v>
      </c>
      <c r="D38" s="6">
        <v>15</v>
      </c>
      <c r="E38" s="5">
        <v>0.05</v>
      </c>
      <c r="F38" s="5">
        <v>0.17869662894826494</v>
      </c>
      <c r="G38" s="6">
        <v>10797.62515321255</v>
      </c>
      <c r="H38" s="5"/>
      <c r="I38" s="2"/>
    </row>
    <row r="39" spans="2:9" x14ac:dyDescent="0.25">
      <c r="B39">
        <v>37</v>
      </c>
      <c r="C39" s="2">
        <v>42005</v>
      </c>
      <c r="D39" s="6">
        <v>15</v>
      </c>
      <c r="E39" s="5">
        <v>0.05</v>
      </c>
      <c r="F39" s="5">
        <v>0.6371964118082224</v>
      </c>
      <c r="G39" s="6">
        <v>17526.120209677632</v>
      </c>
      <c r="H39" s="5"/>
      <c r="I39" s="2"/>
    </row>
    <row r="40" spans="2:9" x14ac:dyDescent="0.25">
      <c r="B40">
        <v>38</v>
      </c>
      <c r="C40" s="2">
        <v>43831</v>
      </c>
      <c r="D40" s="6">
        <v>17</v>
      </c>
      <c r="E40" s="5">
        <v>0.03</v>
      </c>
      <c r="F40" s="5">
        <v>0.33252775307066457</v>
      </c>
      <c r="G40" s="6">
        <v>29312.577804353699</v>
      </c>
      <c r="H40" s="5"/>
      <c r="I40" s="2"/>
    </row>
    <row r="41" spans="2:9" x14ac:dyDescent="0.25">
      <c r="B41">
        <v>39</v>
      </c>
      <c r="C41" s="2">
        <v>42736</v>
      </c>
      <c r="D41" s="6">
        <v>15</v>
      </c>
      <c r="E41" s="5">
        <v>0.05</v>
      </c>
      <c r="F41" s="5">
        <v>0.59056359187720031</v>
      </c>
      <c r="G41" s="6">
        <v>17650.648118103272</v>
      </c>
      <c r="H41" s="5"/>
      <c r="I41" s="2"/>
    </row>
    <row r="42" spans="2:9" x14ac:dyDescent="0.25">
      <c r="B42">
        <v>40</v>
      </c>
      <c r="C42" s="2">
        <v>44197</v>
      </c>
      <c r="D42" s="6">
        <v>25</v>
      </c>
      <c r="E42" s="5">
        <v>0.05</v>
      </c>
      <c r="F42" s="5">
        <v>0.44005595892231036</v>
      </c>
      <c r="G42" s="6">
        <v>32294.065706697973</v>
      </c>
      <c r="H42" s="5"/>
      <c r="I42" s="2"/>
    </row>
    <row r="43" spans="2:9" x14ac:dyDescent="0.25">
      <c r="B43">
        <v>41</v>
      </c>
      <c r="C43" s="2">
        <v>41275</v>
      </c>
      <c r="D43" s="6">
        <v>15</v>
      </c>
      <c r="E43" s="5">
        <v>0.05</v>
      </c>
      <c r="F43" s="5">
        <v>0.59328563870997075</v>
      </c>
      <c r="G43" s="6">
        <v>15140.224982049451</v>
      </c>
      <c r="H43" s="5"/>
      <c r="I43" s="2"/>
    </row>
    <row r="44" spans="2:9" x14ac:dyDescent="0.25">
      <c r="B44">
        <v>42</v>
      </c>
      <c r="C44" s="2">
        <v>41640</v>
      </c>
      <c r="D44" s="6">
        <v>24</v>
      </c>
      <c r="E44" s="5">
        <v>0.05</v>
      </c>
      <c r="F44" s="5">
        <v>0.10454261601070804</v>
      </c>
      <c r="G44" s="6">
        <v>35020.838114476777</v>
      </c>
      <c r="H44" s="5"/>
      <c r="I44" s="2"/>
    </row>
    <row r="45" spans="2:9" x14ac:dyDescent="0.25">
      <c r="B45">
        <v>43</v>
      </c>
      <c r="C45" s="2">
        <v>43831</v>
      </c>
      <c r="D45" s="6">
        <v>17</v>
      </c>
      <c r="E45" s="5">
        <v>0.05</v>
      </c>
      <c r="F45" s="5">
        <v>0.44882438326084662</v>
      </c>
      <c r="G45" s="6">
        <v>30126.556437223819</v>
      </c>
      <c r="H45" s="5"/>
      <c r="I45" s="2"/>
    </row>
    <row r="46" spans="2:9" x14ac:dyDescent="0.25">
      <c r="B46">
        <v>44</v>
      </c>
      <c r="C46" s="2">
        <v>44197</v>
      </c>
      <c r="D46" s="6">
        <v>24</v>
      </c>
      <c r="E46" s="5">
        <v>0.05</v>
      </c>
      <c r="F46" s="5">
        <v>8.4574246083225543E-2</v>
      </c>
      <c r="G46" s="6">
        <v>18577.458859282124</v>
      </c>
      <c r="H46" s="5"/>
      <c r="I46" s="2"/>
    </row>
    <row r="47" spans="2:9" x14ac:dyDescent="0.25">
      <c r="B47">
        <v>45</v>
      </c>
      <c r="C47" s="2">
        <v>43831</v>
      </c>
      <c r="D47" s="6">
        <v>15</v>
      </c>
      <c r="E47" s="5">
        <v>0.03</v>
      </c>
      <c r="F47" s="5">
        <v>0.26174207802773164</v>
      </c>
      <c r="G47" s="6">
        <v>37070.495543055324</v>
      </c>
      <c r="H47" s="5"/>
      <c r="I47" s="2"/>
    </row>
    <row r="48" spans="2:9" x14ac:dyDescent="0.25">
      <c r="B48">
        <v>46</v>
      </c>
      <c r="C48" s="2">
        <v>44197</v>
      </c>
      <c r="D48" s="6">
        <v>25</v>
      </c>
      <c r="E48" s="5">
        <v>0.03</v>
      </c>
      <c r="F48" s="5">
        <v>0.17494649791864725</v>
      </c>
      <c r="G48" s="6">
        <v>34485.108300666776</v>
      </c>
      <c r="H48" s="5"/>
      <c r="I48" s="2"/>
    </row>
    <row r="49" spans="2:9" x14ac:dyDescent="0.25">
      <c r="B49">
        <v>47</v>
      </c>
      <c r="C49" s="2">
        <v>42370</v>
      </c>
      <c r="D49" s="6">
        <v>15</v>
      </c>
      <c r="E49" s="5">
        <v>0.05</v>
      </c>
      <c r="F49" s="5">
        <v>0.10993895158326009</v>
      </c>
      <c r="G49" s="6">
        <v>17449.318994632173</v>
      </c>
      <c r="H49" s="5"/>
      <c r="I49" s="2"/>
    </row>
    <row r="50" spans="2:9" x14ac:dyDescent="0.25">
      <c r="B50">
        <v>48</v>
      </c>
      <c r="C50" s="2">
        <v>40909</v>
      </c>
      <c r="D50" s="6">
        <v>15</v>
      </c>
      <c r="E50" s="5">
        <v>0.05</v>
      </c>
      <c r="F50" s="5">
        <v>0.11180250856736218</v>
      </c>
      <c r="G50" s="6">
        <v>20054.626687352349</v>
      </c>
      <c r="H50" s="5"/>
      <c r="I50" s="2"/>
    </row>
    <row r="51" spans="2:9" x14ac:dyDescent="0.25">
      <c r="B51">
        <v>49</v>
      </c>
      <c r="C51" s="2">
        <v>43831</v>
      </c>
      <c r="D51" s="6">
        <v>22</v>
      </c>
      <c r="E51" s="5">
        <v>0.05</v>
      </c>
      <c r="F51" s="5">
        <v>0.45518107611092445</v>
      </c>
      <c r="G51" s="6">
        <v>20669.01572109307</v>
      </c>
      <c r="H51" s="5"/>
      <c r="I51" s="2"/>
    </row>
    <row r="52" spans="2:9" x14ac:dyDescent="0.25">
      <c r="B52">
        <v>50</v>
      </c>
      <c r="C52" s="2">
        <v>41640</v>
      </c>
      <c r="D52" s="6">
        <v>15</v>
      </c>
      <c r="E52" s="5">
        <v>0.03</v>
      </c>
      <c r="F52" s="5">
        <v>0.60942736538860121</v>
      </c>
      <c r="G52" s="6">
        <v>35269.328095487333</v>
      </c>
      <c r="H52" s="5"/>
      <c r="I52" s="2"/>
    </row>
    <row r="53" spans="2:9" x14ac:dyDescent="0.25">
      <c r="B53">
        <v>51</v>
      </c>
      <c r="C53" s="2">
        <v>42370</v>
      </c>
      <c r="D53" s="6">
        <v>21</v>
      </c>
      <c r="E53" s="5">
        <v>0.05</v>
      </c>
      <c r="F53" s="5">
        <v>0.63457253955329462</v>
      </c>
      <c r="G53" s="6">
        <v>21549.449968153094</v>
      </c>
      <c r="H53" s="5"/>
      <c r="I53" s="2"/>
    </row>
    <row r="54" spans="2:9" x14ac:dyDescent="0.25">
      <c r="B54">
        <v>52</v>
      </c>
      <c r="C54" s="2">
        <v>40909</v>
      </c>
      <c r="D54" s="6">
        <v>15</v>
      </c>
      <c r="E54" s="5">
        <v>0.05</v>
      </c>
      <c r="F54" s="5">
        <v>0.44668503538572957</v>
      </c>
      <c r="G54" s="6">
        <v>16961.737112598472</v>
      </c>
      <c r="H54" s="5"/>
      <c r="I54" s="2"/>
    </row>
    <row r="55" spans="2:9" x14ac:dyDescent="0.25">
      <c r="B55">
        <v>53</v>
      </c>
      <c r="C55" s="2">
        <v>44197</v>
      </c>
      <c r="D55" s="6">
        <v>15</v>
      </c>
      <c r="E55" s="5">
        <v>0.05</v>
      </c>
      <c r="F55" s="5">
        <v>0.32009056080915949</v>
      </c>
      <c r="G55" s="6">
        <v>38374.758088996292</v>
      </c>
      <c r="H55" s="5"/>
      <c r="I55" s="2"/>
    </row>
    <row r="56" spans="2:9" x14ac:dyDescent="0.25">
      <c r="B56">
        <v>54</v>
      </c>
      <c r="C56" s="2">
        <v>43101</v>
      </c>
      <c r="D56" s="6">
        <v>16</v>
      </c>
      <c r="E56" s="5">
        <v>0.03</v>
      </c>
      <c r="F56" s="5">
        <v>3.2956714651216044E-2</v>
      </c>
      <c r="G56" s="6">
        <v>30881.399644772082</v>
      </c>
      <c r="H56" s="5"/>
      <c r="I56" s="2"/>
    </row>
    <row r="57" spans="2:9" x14ac:dyDescent="0.25">
      <c r="B57">
        <v>55</v>
      </c>
      <c r="C57" s="2">
        <v>41275</v>
      </c>
      <c r="D57" s="6">
        <v>25</v>
      </c>
      <c r="E57" s="5">
        <v>0.03</v>
      </c>
      <c r="F57" s="5">
        <v>4.5095514393318555E-2</v>
      </c>
      <c r="G57" s="6">
        <v>36660.772421652291</v>
      </c>
      <c r="H57" s="5"/>
      <c r="I57" s="2"/>
    </row>
    <row r="58" spans="2:9" x14ac:dyDescent="0.25">
      <c r="B58">
        <v>56</v>
      </c>
      <c r="C58" s="2">
        <v>44197</v>
      </c>
      <c r="D58" s="6">
        <v>23</v>
      </c>
      <c r="E58" s="5">
        <v>0.03</v>
      </c>
      <c r="F58" s="5">
        <v>0.3952656914938395</v>
      </c>
      <c r="G58" s="6">
        <v>15836.68655837356</v>
      </c>
      <c r="H58" s="5"/>
      <c r="I58" s="2"/>
    </row>
    <row r="59" spans="2:9" x14ac:dyDescent="0.25">
      <c r="B59">
        <v>57</v>
      </c>
      <c r="C59" s="2">
        <v>41640</v>
      </c>
      <c r="D59" s="6">
        <v>16</v>
      </c>
      <c r="E59" s="5">
        <v>0.03</v>
      </c>
      <c r="F59" s="5">
        <v>0.38126004933885566</v>
      </c>
      <c r="G59" s="6">
        <v>18468.562136080836</v>
      </c>
      <c r="H59" s="5"/>
      <c r="I59" s="2"/>
    </row>
    <row r="60" spans="2:9" x14ac:dyDescent="0.25">
      <c r="B60">
        <v>58</v>
      </c>
      <c r="C60" s="2">
        <v>42736</v>
      </c>
      <c r="D60" s="6">
        <v>15</v>
      </c>
      <c r="E60" s="5">
        <v>0.03</v>
      </c>
      <c r="F60" s="5">
        <v>7.0504215491156708E-2</v>
      </c>
      <c r="G60" s="6">
        <v>16784.18519364141</v>
      </c>
      <c r="H60" s="5"/>
      <c r="I60" s="2"/>
    </row>
    <row r="61" spans="2:9" x14ac:dyDescent="0.25">
      <c r="B61">
        <v>59</v>
      </c>
      <c r="C61" s="2">
        <v>43466</v>
      </c>
      <c r="D61" s="6">
        <v>15</v>
      </c>
      <c r="E61" s="5">
        <v>0.05</v>
      </c>
      <c r="F61" s="5">
        <v>0.28084113662117566</v>
      </c>
      <c r="G61" s="6">
        <v>36951.914489958828</v>
      </c>
      <c r="H61" s="5"/>
      <c r="I61" s="2"/>
    </row>
    <row r="62" spans="2:9" x14ac:dyDescent="0.25">
      <c r="B62">
        <v>60</v>
      </c>
      <c r="C62" s="2">
        <v>42005</v>
      </c>
      <c r="D62" s="6">
        <v>15</v>
      </c>
      <c r="E62" s="5">
        <v>0.05</v>
      </c>
      <c r="F62" s="5">
        <v>0.4037410954019045</v>
      </c>
      <c r="G62" s="6">
        <v>26118.371730204846</v>
      </c>
      <c r="H62" s="5"/>
      <c r="I62" s="2"/>
    </row>
    <row r="63" spans="2:9" x14ac:dyDescent="0.25">
      <c r="B63">
        <v>61</v>
      </c>
      <c r="C63" s="2">
        <v>41275</v>
      </c>
      <c r="D63" s="6">
        <v>15</v>
      </c>
      <c r="E63" s="5">
        <v>0.03</v>
      </c>
      <c r="F63" s="5">
        <v>2.2250580517651119E-2</v>
      </c>
      <c r="G63" s="6">
        <v>21185.739750853198</v>
      </c>
      <c r="H63" s="5"/>
      <c r="I63" s="2"/>
    </row>
    <row r="64" spans="2:9" x14ac:dyDescent="0.25">
      <c r="B64">
        <v>62</v>
      </c>
      <c r="C64" s="2">
        <v>43101</v>
      </c>
      <c r="D64" s="6">
        <v>17</v>
      </c>
      <c r="E64" s="5">
        <v>0.05</v>
      </c>
      <c r="F64" s="5">
        <v>0.15535863920031948</v>
      </c>
      <c r="G64" s="6">
        <v>37239.009660733493</v>
      </c>
      <c r="H64" s="5"/>
      <c r="I64" s="2"/>
    </row>
    <row r="65" spans="2:9" x14ac:dyDescent="0.25">
      <c r="B65">
        <v>63</v>
      </c>
      <c r="C65" s="2">
        <v>41275</v>
      </c>
      <c r="D65" s="6">
        <v>22</v>
      </c>
      <c r="E65" s="5">
        <v>0.05</v>
      </c>
      <c r="F65" s="5">
        <v>0.23601279169150535</v>
      </c>
      <c r="G65" s="6">
        <v>31696.576841700433</v>
      </c>
      <c r="H65" s="5"/>
      <c r="I65" s="2"/>
    </row>
    <row r="66" spans="2:9" x14ac:dyDescent="0.25">
      <c r="B66">
        <v>64</v>
      </c>
      <c r="C66" s="2">
        <v>42370</v>
      </c>
      <c r="D66" s="6">
        <v>25</v>
      </c>
      <c r="E66" s="5">
        <v>0.05</v>
      </c>
      <c r="F66" s="5">
        <v>2.3478393289624009E-2</v>
      </c>
      <c r="G66" s="6">
        <v>35452.716331134216</v>
      </c>
      <c r="H66" s="5"/>
      <c r="I66" s="2"/>
    </row>
    <row r="67" spans="2:9" x14ac:dyDescent="0.25">
      <c r="B67">
        <v>65</v>
      </c>
      <c r="C67" s="2">
        <v>43466</v>
      </c>
      <c r="D67" s="6">
        <v>19</v>
      </c>
      <c r="E67" s="5">
        <v>0.05</v>
      </c>
      <c r="F67" s="5">
        <v>0.5005093765783426</v>
      </c>
      <c r="G67" s="6">
        <v>17682.646877276282</v>
      </c>
      <c r="H67" s="5"/>
      <c r="I67" s="2"/>
    </row>
    <row r="68" spans="2:9" x14ac:dyDescent="0.25">
      <c r="B68">
        <v>66</v>
      </c>
      <c r="C68" s="2">
        <v>43831</v>
      </c>
      <c r="D68" s="6">
        <v>15</v>
      </c>
      <c r="E68" s="5">
        <v>0.05</v>
      </c>
      <c r="F68" s="5">
        <v>2.3472634415076785E-2</v>
      </c>
      <c r="G68" s="6">
        <v>18619.267033610904</v>
      </c>
      <c r="H68" s="5"/>
      <c r="I68" s="2"/>
    </row>
    <row r="69" spans="2:9" x14ac:dyDescent="0.25">
      <c r="B69">
        <v>67</v>
      </c>
      <c r="C69" s="2">
        <v>40909</v>
      </c>
      <c r="D69" s="6">
        <v>15</v>
      </c>
      <c r="E69" s="5">
        <v>0.05</v>
      </c>
      <c r="F69" s="5">
        <v>0.20200207524970465</v>
      </c>
      <c r="G69" s="6">
        <v>30999.618183073959</v>
      </c>
      <c r="H69" s="5"/>
      <c r="I69" s="2"/>
    </row>
    <row r="70" spans="2:9" x14ac:dyDescent="0.25">
      <c r="B70">
        <v>68</v>
      </c>
      <c r="C70" s="2">
        <v>44197</v>
      </c>
      <c r="D70" s="6">
        <v>15</v>
      </c>
      <c r="E70" s="5">
        <v>0.03</v>
      </c>
      <c r="F70" s="5">
        <v>0.36021698762324067</v>
      </c>
      <c r="G70" s="6">
        <v>36522.803346968722</v>
      </c>
      <c r="H70" s="5"/>
      <c r="I70" s="2"/>
    </row>
    <row r="71" spans="2:9" x14ac:dyDescent="0.25">
      <c r="B71">
        <v>69</v>
      </c>
      <c r="C71" s="2">
        <v>41640</v>
      </c>
      <c r="D71" s="6">
        <v>15</v>
      </c>
      <c r="E71" s="5">
        <v>0.05</v>
      </c>
      <c r="F71" s="5">
        <v>0.34947077718973679</v>
      </c>
      <c r="G71" s="6">
        <v>33536.137946009636</v>
      </c>
      <c r="H71" s="5"/>
      <c r="I71" s="2"/>
    </row>
    <row r="72" spans="2:9" x14ac:dyDescent="0.25">
      <c r="B72">
        <v>70</v>
      </c>
      <c r="C72" s="2">
        <v>44197</v>
      </c>
      <c r="D72" s="6">
        <v>24</v>
      </c>
      <c r="E72" s="5">
        <v>0.03</v>
      </c>
      <c r="F72" s="5">
        <v>0.64748960342122464</v>
      </c>
      <c r="G72" s="6">
        <v>20544.077760422275</v>
      </c>
      <c r="H72" s="5"/>
      <c r="I72" s="2"/>
    </row>
    <row r="73" spans="2:9" x14ac:dyDescent="0.25">
      <c r="B73">
        <v>71</v>
      </c>
      <c r="C73" s="2">
        <v>43831</v>
      </c>
      <c r="D73" s="6">
        <v>15</v>
      </c>
      <c r="E73" s="5">
        <v>0.03</v>
      </c>
      <c r="F73" s="5">
        <v>0.19966450204042563</v>
      </c>
      <c r="G73" s="6">
        <v>23144.347186239516</v>
      </c>
      <c r="H73" s="5"/>
      <c r="I73" s="2"/>
    </row>
    <row r="74" spans="2:9" x14ac:dyDescent="0.25">
      <c r="B74">
        <v>72</v>
      </c>
      <c r="C74" s="2">
        <v>42736</v>
      </c>
      <c r="D74" s="6">
        <v>22</v>
      </c>
      <c r="E74" s="5">
        <v>0.05</v>
      </c>
      <c r="F74" s="5">
        <v>0.33676074136981377</v>
      </c>
      <c r="G74" s="6">
        <v>13657.970915726977</v>
      </c>
      <c r="H74" s="5"/>
      <c r="I74" s="2"/>
    </row>
    <row r="75" spans="2:9" x14ac:dyDescent="0.25">
      <c r="B75">
        <v>73</v>
      </c>
      <c r="C75" s="2">
        <v>42005</v>
      </c>
      <c r="D75" s="6">
        <v>15</v>
      </c>
      <c r="E75" s="5">
        <v>0.05</v>
      </c>
      <c r="F75" s="5">
        <v>3.0805313492737327E-2</v>
      </c>
      <c r="G75" s="6">
        <v>33616.033315767425</v>
      </c>
      <c r="H75" s="5"/>
      <c r="I75" s="2"/>
    </row>
    <row r="76" spans="2:9" x14ac:dyDescent="0.25">
      <c r="B76">
        <v>74</v>
      </c>
      <c r="C76" s="2">
        <v>43831</v>
      </c>
      <c r="D76" s="6">
        <v>21</v>
      </c>
      <c r="E76" s="5">
        <v>0.03</v>
      </c>
      <c r="F76" s="5">
        <v>0.31826104575126035</v>
      </c>
      <c r="G76" s="6">
        <v>29353.641313800148</v>
      </c>
      <c r="H76" s="5"/>
      <c r="I76" s="2"/>
    </row>
    <row r="77" spans="2:9" x14ac:dyDescent="0.25">
      <c r="B77">
        <v>75</v>
      </c>
      <c r="C77" s="2">
        <v>43101</v>
      </c>
      <c r="D77" s="6">
        <v>25</v>
      </c>
      <c r="E77" s="5">
        <v>0.03</v>
      </c>
      <c r="F77" s="5">
        <v>0.40401286804360437</v>
      </c>
      <c r="G77" s="6">
        <v>15773.988859138044</v>
      </c>
      <c r="H77" s="5"/>
      <c r="I77" s="2"/>
    </row>
    <row r="78" spans="2:9" x14ac:dyDescent="0.25">
      <c r="B78">
        <v>76</v>
      </c>
      <c r="C78" s="2">
        <v>43101</v>
      </c>
      <c r="D78" s="6">
        <v>15</v>
      </c>
      <c r="E78" s="5">
        <v>0.03</v>
      </c>
      <c r="F78" s="5">
        <v>8.0305609762618788E-2</v>
      </c>
      <c r="G78" s="6">
        <v>34330.876880493335</v>
      </c>
      <c r="H78" s="5"/>
      <c r="I78" s="2"/>
    </row>
    <row r="79" spans="2:9" x14ac:dyDescent="0.25">
      <c r="B79">
        <v>77</v>
      </c>
      <c r="C79" s="2">
        <v>44197</v>
      </c>
      <c r="D79" s="6">
        <v>24</v>
      </c>
      <c r="E79" s="5">
        <v>0.03</v>
      </c>
      <c r="F79" s="5">
        <v>0.49254760214712517</v>
      </c>
      <c r="G79" s="6">
        <v>14340.250174749515</v>
      </c>
      <c r="H79" s="5"/>
      <c r="I79" s="2"/>
    </row>
    <row r="80" spans="2:9" x14ac:dyDescent="0.25">
      <c r="B80">
        <v>78</v>
      </c>
      <c r="C80" s="2">
        <v>41275</v>
      </c>
      <c r="D80" s="6">
        <v>15</v>
      </c>
      <c r="E80" s="5">
        <v>0.05</v>
      </c>
      <c r="F80" s="5">
        <v>0.32080675011225229</v>
      </c>
      <c r="G80" s="6">
        <v>24798.99696189625</v>
      </c>
      <c r="H80" s="5"/>
      <c r="I80" s="2"/>
    </row>
    <row r="81" spans="2:9" x14ac:dyDescent="0.25">
      <c r="B81">
        <v>79</v>
      </c>
      <c r="C81" s="2">
        <v>42736</v>
      </c>
      <c r="D81" s="6">
        <v>15</v>
      </c>
      <c r="E81" s="5">
        <v>0.05</v>
      </c>
      <c r="F81" s="5">
        <v>0.26856987909936098</v>
      </c>
      <c r="G81" s="6">
        <v>31761.456863367734</v>
      </c>
      <c r="H81" s="5"/>
      <c r="I81" s="2"/>
    </row>
    <row r="82" spans="2:9" x14ac:dyDescent="0.25">
      <c r="B82">
        <v>80</v>
      </c>
      <c r="C82" s="2">
        <v>41275</v>
      </c>
      <c r="D82" s="6">
        <v>21</v>
      </c>
      <c r="E82" s="5">
        <v>0.05</v>
      </c>
      <c r="F82" s="5">
        <v>0.16940541295933295</v>
      </c>
      <c r="G82" s="6">
        <v>17331.865993905849</v>
      </c>
      <c r="H82" s="5"/>
      <c r="I82" s="2"/>
    </row>
    <row r="83" spans="2:9" x14ac:dyDescent="0.25">
      <c r="B83">
        <v>81</v>
      </c>
      <c r="C83" s="2">
        <v>40909</v>
      </c>
      <c r="D83" s="6">
        <v>15</v>
      </c>
      <c r="E83" s="5">
        <v>0.05</v>
      </c>
      <c r="F83" s="5">
        <v>0.19587950545895333</v>
      </c>
      <c r="G83" s="6">
        <v>10262.337758242613</v>
      </c>
      <c r="H83" s="5"/>
      <c r="I83" s="2"/>
    </row>
    <row r="84" spans="2:9" x14ac:dyDescent="0.25">
      <c r="B84">
        <v>82</v>
      </c>
      <c r="C84" s="2">
        <v>42370</v>
      </c>
      <c r="D84" s="6">
        <v>15</v>
      </c>
      <c r="E84" s="5">
        <v>0.03</v>
      </c>
      <c r="F84" s="5">
        <v>0.56113150213022167</v>
      </c>
      <c r="G84" s="6">
        <v>29099.077054594738</v>
      </c>
      <c r="H84" s="5"/>
      <c r="I84" s="2"/>
    </row>
    <row r="85" spans="2:9" x14ac:dyDescent="0.25">
      <c r="B85">
        <v>83</v>
      </c>
      <c r="C85" s="2">
        <v>42736</v>
      </c>
      <c r="D85" s="6">
        <v>15</v>
      </c>
      <c r="E85" s="5">
        <v>0.03</v>
      </c>
      <c r="F85" s="5">
        <v>0.59343195000719762</v>
      </c>
      <c r="G85" s="6">
        <v>36136.089510380611</v>
      </c>
      <c r="H85" s="5"/>
      <c r="I85" s="2"/>
    </row>
    <row r="86" spans="2:9" x14ac:dyDescent="0.25">
      <c r="B86">
        <v>84</v>
      </c>
      <c r="C86" s="2">
        <v>43466</v>
      </c>
      <c r="D86" s="6">
        <v>15</v>
      </c>
      <c r="E86" s="5">
        <v>0.03</v>
      </c>
      <c r="F86" s="5">
        <v>0.45702168438374363</v>
      </c>
      <c r="G86" s="6">
        <v>35036.361867639338</v>
      </c>
      <c r="H86" s="5"/>
      <c r="I86" s="2"/>
    </row>
    <row r="87" spans="2:9" x14ac:dyDescent="0.25">
      <c r="B87">
        <v>85</v>
      </c>
      <c r="C87" s="2">
        <v>44197</v>
      </c>
      <c r="D87" s="6">
        <v>15</v>
      </c>
      <c r="E87" s="5">
        <v>0.05</v>
      </c>
      <c r="F87" s="5">
        <v>4.2655331016532558E-2</v>
      </c>
      <c r="G87" s="6">
        <v>23726.356134513328</v>
      </c>
      <c r="H87" s="5"/>
      <c r="I87" s="2"/>
    </row>
    <row r="88" spans="2:9" x14ac:dyDescent="0.25">
      <c r="B88">
        <v>86</v>
      </c>
      <c r="C88" s="2">
        <v>43101</v>
      </c>
      <c r="D88" s="6">
        <v>21</v>
      </c>
      <c r="E88" s="5">
        <v>0.03</v>
      </c>
      <c r="F88" s="5">
        <v>0.40656950152439297</v>
      </c>
      <c r="G88" s="6">
        <v>39413.320748766724</v>
      </c>
      <c r="H88" s="5"/>
      <c r="I88" s="2"/>
    </row>
    <row r="89" spans="2:9" x14ac:dyDescent="0.25">
      <c r="B89">
        <v>87</v>
      </c>
      <c r="C89" s="2">
        <v>44197</v>
      </c>
      <c r="D89" s="6">
        <v>15</v>
      </c>
      <c r="E89" s="5">
        <v>0.05</v>
      </c>
      <c r="F89" s="5">
        <v>0.56548603703118983</v>
      </c>
      <c r="G89" s="6">
        <v>20553.804861440723</v>
      </c>
      <c r="H89" s="5"/>
      <c r="I89" s="2"/>
    </row>
    <row r="90" spans="2:9" x14ac:dyDescent="0.25">
      <c r="B90">
        <v>88</v>
      </c>
      <c r="C90" s="2">
        <v>43466</v>
      </c>
      <c r="D90" s="6">
        <v>15</v>
      </c>
      <c r="E90" s="5">
        <v>0.03</v>
      </c>
      <c r="F90" s="5">
        <v>0.14813513158650332</v>
      </c>
      <c r="G90" s="6">
        <v>21603.44549764938</v>
      </c>
      <c r="H90" s="5"/>
      <c r="I90" s="2"/>
    </row>
    <row r="91" spans="2:9" x14ac:dyDescent="0.25">
      <c r="B91">
        <v>89</v>
      </c>
      <c r="C91" s="2">
        <v>44197</v>
      </c>
      <c r="D91" s="6">
        <v>22</v>
      </c>
      <c r="E91" s="5">
        <v>0.05</v>
      </c>
      <c r="F91" s="5">
        <v>0.52770058340399373</v>
      </c>
      <c r="G91" s="6">
        <v>25936.69920005832</v>
      </c>
      <c r="H91" s="5"/>
      <c r="I91" s="2"/>
    </row>
    <row r="92" spans="2:9" x14ac:dyDescent="0.25">
      <c r="B92">
        <v>90</v>
      </c>
      <c r="C92" s="2">
        <v>42370</v>
      </c>
      <c r="D92" s="6">
        <v>15</v>
      </c>
      <c r="E92" s="5">
        <v>0.05</v>
      </c>
      <c r="F92" s="5">
        <v>0.44729749711633104</v>
      </c>
      <c r="G92" s="6">
        <v>24798.101075877719</v>
      </c>
      <c r="H92" s="5"/>
      <c r="I92" s="2"/>
    </row>
    <row r="93" spans="2:9" x14ac:dyDescent="0.25">
      <c r="B93">
        <v>91</v>
      </c>
      <c r="C93" s="2">
        <v>41275</v>
      </c>
      <c r="D93" s="6">
        <v>15</v>
      </c>
      <c r="E93" s="5">
        <v>0.03</v>
      </c>
      <c r="F93" s="5">
        <v>0.65237385474291976</v>
      </c>
      <c r="G93" s="6">
        <v>16750.483653943742</v>
      </c>
      <c r="H93" s="5"/>
      <c r="I93" s="2"/>
    </row>
    <row r="94" spans="2:9" x14ac:dyDescent="0.25">
      <c r="B94">
        <v>92</v>
      </c>
      <c r="C94" s="2">
        <v>43466</v>
      </c>
      <c r="D94" s="6">
        <v>15</v>
      </c>
      <c r="E94" s="5">
        <v>0.03</v>
      </c>
      <c r="F94" s="5">
        <v>0.29303058732830239</v>
      </c>
      <c r="G94" s="6">
        <v>38871.264056595392</v>
      </c>
      <c r="H94" s="5"/>
      <c r="I94" s="2"/>
    </row>
    <row r="95" spans="2:9" x14ac:dyDescent="0.25">
      <c r="B95">
        <v>93</v>
      </c>
      <c r="C95" s="2">
        <v>42736</v>
      </c>
      <c r="D95" s="6">
        <v>15</v>
      </c>
      <c r="E95" s="5">
        <v>0.03</v>
      </c>
      <c r="F95" s="5">
        <v>0.12809561983796894</v>
      </c>
      <c r="G95" s="6">
        <v>12641.807240574431</v>
      </c>
      <c r="H95" s="5"/>
      <c r="I95" s="2"/>
    </row>
    <row r="96" spans="2:9" x14ac:dyDescent="0.25">
      <c r="B96">
        <v>94</v>
      </c>
      <c r="C96" s="2">
        <v>43101</v>
      </c>
      <c r="D96" s="6">
        <v>17</v>
      </c>
      <c r="E96" s="5">
        <v>0.05</v>
      </c>
      <c r="F96" s="5">
        <v>0.65645343419967994</v>
      </c>
      <c r="G96" s="6">
        <v>28048.380775270227</v>
      </c>
      <c r="H96" s="5"/>
      <c r="I96" s="2"/>
    </row>
    <row r="97" spans="2:9" x14ac:dyDescent="0.25">
      <c r="B97">
        <v>95</v>
      </c>
      <c r="C97" s="2">
        <v>44197</v>
      </c>
      <c r="D97" s="6">
        <v>20</v>
      </c>
      <c r="E97" s="5">
        <v>0.05</v>
      </c>
      <c r="F97" s="5">
        <v>0.164478259170206</v>
      </c>
      <c r="G97" s="6">
        <v>38210.947632749201</v>
      </c>
      <c r="H97" s="5"/>
      <c r="I97" s="2"/>
    </row>
    <row r="98" spans="2:9" x14ac:dyDescent="0.25">
      <c r="B98">
        <v>96</v>
      </c>
      <c r="C98" s="2">
        <v>42370</v>
      </c>
      <c r="D98" s="6">
        <v>15</v>
      </c>
      <c r="E98" s="5">
        <v>0.03</v>
      </c>
      <c r="F98" s="5">
        <v>9.7235026401081961E-2</v>
      </c>
      <c r="G98" s="6">
        <v>39367.481433409295</v>
      </c>
      <c r="H98" s="5"/>
      <c r="I98" s="2"/>
    </row>
    <row r="99" spans="2:9" x14ac:dyDescent="0.25">
      <c r="B99">
        <v>97</v>
      </c>
      <c r="C99" s="2">
        <v>43101</v>
      </c>
      <c r="D99" s="6">
        <v>15</v>
      </c>
      <c r="E99" s="5">
        <v>0.03</v>
      </c>
      <c r="F99" s="5">
        <v>0.67498349509965794</v>
      </c>
      <c r="G99" s="6">
        <v>33407.938664888745</v>
      </c>
      <c r="H99" s="5"/>
      <c r="I99" s="2"/>
    </row>
    <row r="100" spans="2:9" x14ac:dyDescent="0.25">
      <c r="B100">
        <v>98</v>
      </c>
      <c r="C100" s="2">
        <v>42005</v>
      </c>
      <c r="D100" s="6">
        <v>15</v>
      </c>
      <c r="E100" s="5">
        <v>0.03</v>
      </c>
      <c r="F100" s="5">
        <v>0.1161185478511728</v>
      </c>
      <c r="G100" s="6">
        <v>24382.018443399353</v>
      </c>
      <c r="H100" s="5"/>
      <c r="I100" s="2"/>
    </row>
    <row r="101" spans="2:9" x14ac:dyDescent="0.25">
      <c r="B101">
        <v>99</v>
      </c>
      <c r="C101" s="2">
        <v>43466</v>
      </c>
      <c r="D101" s="6">
        <v>15</v>
      </c>
      <c r="E101" s="5">
        <v>0.03</v>
      </c>
      <c r="F101" s="5">
        <v>8.4611648072236367E-2</v>
      </c>
      <c r="G101" s="6">
        <v>35447.229991474465</v>
      </c>
      <c r="H101" s="5"/>
      <c r="I101" s="2"/>
    </row>
    <row r="102" spans="2:9" x14ac:dyDescent="0.25">
      <c r="B102">
        <v>100</v>
      </c>
      <c r="C102" s="2">
        <v>43466</v>
      </c>
      <c r="D102" s="6">
        <v>15</v>
      </c>
      <c r="E102" s="5">
        <v>0.03</v>
      </c>
      <c r="F102" s="5">
        <v>3.9198280092108545E-2</v>
      </c>
      <c r="G102" s="6">
        <v>22709.425499684367</v>
      </c>
      <c r="H102" s="5"/>
      <c r="I10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FAE47-4865-41CB-B67A-B479F6E40B89}">
  <dimension ref="A1:G18"/>
  <sheetViews>
    <sheetView workbookViewId="0"/>
  </sheetViews>
  <sheetFormatPr defaultRowHeight="15" x14ac:dyDescent="0.25"/>
  <cols>
    <col min="2" max="2" width="23.85546875" bestFit="1" customWidth="1"/>
    <col min="3" max="3" width="10.5703125" bestFit="1" customWidth="1"/>
    <col min="4" max="4" width="11.140625" bestFit="1" customWidth="1"/>
  </cols>
  <sheetData>
    <row r="1" spans="1:7" x14ac:dyDescent="0.25">
      <c r="A1" s="14" t="s">
        <v>24</v>
      </c>
    </row>
    <row r="2" spans="1:7" x14ac:dyDescent="0.25">
      <c r="G2" s="25"/>
    </row>
    <row r="3" spans="1:7" x14ac:dyDescent="0.25">
      <c r="B3" t="s">
        <v>10</v>
      </c>
      <c r="C3" s="2">
        <v>44927</v>
      </c>
      <c r="G3" s="25"/>
    </row>
    <row r="4" spans="1:7" x14ac:dyDescent="0.25">
      <c r="B4" t="s">
        <v>2</v>
      </c>
      <c r="C4">
        <v>365.25</v>
      </c>
      <c r="G4" s="25"/>
    </row>
    <row r="5" spans="1:7" x14ac:dyDescent="0.25">
      <c r="B5" t="s">
        <v>5</v>
      </c>
      <c r="C5" s="4">
        <v>0.04</v>
      </c>
      <c r="G5" s="25"/>
    </row>
    <row r="6" spans="1:7" x14ac:dyDescent="0.25">
      <c r="B6" t="s">
        <v>6</v>
      </c>
      <c r="C6" s="5">
        <v>0.1</v>
      </c>
      <c r="G6" s="25"/>
    </row>
    <row r="7" spans="1:7" x14ac:dyDescent="0.25">
      <c r="B7" t="s">
        <v>7</v>
      </c>
      <c r="C7" s="12">
        <v>6.5000000000000002E-2</v>
      </c>
      <c r="G7" s="25"/>
    </row>
    <row r="8" spans="1:7" x14ac:dyDescent="0.25">
      <c r="G8" s="25"/>
    </row>
    <row r="9" spans="1:7" x14ac:dyDescent="0.25">
      <c r="G9" s="25"/>
    </row>
    <row r="10" spans="1:7" x14ac:dyDescent="0.25">
      <c r="B10" s="38" t="s">
        <v>32</v>
      </c>
      <c r="G10" s="25"/>
    </row>
    <row r="11" spans="1:7" x14ac:dyDescent="0.25">
      <c r="B11" s="39">
        <v>0.03</v>
      </c>
      <c r="G11" s="25"/>
    </row>
    <row r="12" spans="1:7" x14ac:dyDescent="0.25">
      <c r="B12" s="39">
        <v>0.05</v>
      </c>
      <c r="G12" s="25"/>
    </row>
    <row r="13" spans="1:7" x14ac:dyDescent="0.25">
      <c r="G13" s="25"/>
    </row>
    <row r="14" spans="1:7" x14ac:dyDescent="0.25">
      <c r="B14" s="32"/>
      <c r="C14" s="33" t="s">
        <v>20</v>
      </c>
      <c r="D14" s="33" t="s">
        <v>21</v>
      </c>
      <c r="G14" s="25"/>
    </row>
    <row r="15" spans="1:7" x14ac:dyDescent="0.25">
      <c r="B15" s="34" t="s">
        <v>22</v>
      </c>
      <c r="C15" s="37">
        <v>10000</v>
      </c>
      <c r="D15">
        <v>15</v>
      </c>
      <c r="G15" s="25"/>
    </row>
    <row r="16" spans="1:7" x14ac:dyDescent="0.25">
      <c r="B16" s="34" t="s">
        <v>23</v>
      </c>
      <c r="C16" s="37">
        <v>40000</v>
      </c>
      <c r="D16">
        <v>25</v>
      </c>
      <c r="G16" s="25"/>
    </row>
    <row r="17" spans="7:7" x14ac:dyDescent="0.25">
      <c r="G17" s="25"/>
    </row>
    <row r="18" spans="7:7" x14ac:dyDescent="0.25">
      <c r="G18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4BD8E-8891-471D-BB14-867AEBEEBDDE}">
  <dimension ref="A1:P102"/>
  <sheetViews>
    <sheetView workbookViewId="0"/>
  </sheetViews>
  <sheetFormatPr defaultRowHeight="15" x14ac:dyDescent="0.25"/>
  <cols>
    <col min="1" max="1" width="12.140625" customWidth="1"/>
    <col min="2" max="3" width="10.5703125" bestFit="1" customWidth="1"/>
    <col min="4" max="4" width="10.140625" customWidth="1"/>
    <col min="5" max="5" width="13.85546875" style="15" customWidth="1"/>
    <col min="6" max="6" width="19.140625" style="15" bestFit="1" customWidth="1"/>
    <col min="7" max="7" width="16.85546875" style="6" bestFit="1" customWidth="1"/>
    <col min="8" max="8" width="12.85546875" bestFit="1" customWidth="1"/>
    <col min="9" max="10" width="10.5703125" bestFit="1" customWidth="1"/>
    <col min="13" max="13" width="10.5703125" bestFit="1" customWidth="1"/>
    <col min="14" max="14" width="12.85546875" bestFit="1" customWidth="1"/>
    <col min="15" max="15" width="15.42578125" style="27" customWidth="1"/>
  </cols>
  <sheetData>
    <row r="1" spans="1:16" x14ac:dyDescent="0.25">
      <c r="A1" s="14" t="s">
        <v>26</v>
      </c>
      <c r="B1" s="40"/>
      <c r="C1" s="40"/>
      <c r="D1" s="40"/>
      <c r="E1" s="40"/>
      <c r="F1" s="40"/>
      <c r="G1" s="40"/>
      <c r="H1" s="21" t="s">
        <v>13</v>
      </c>
      <c r="I1" s="6" t="str">
        <f>IF(COUNTIF(I3:I102,"N")=0,"No errors","Some annuities not in payment")</f>
        <v>No errors</v>
      </c>
      <c r="J1" s="2" t="str">
        <f>IF(COUNTIF(J3:J102,"OK")=COUNTA(J3:J102),"No errors","Some increase rates not expected")</f>
        <v>No errors</v>
      </c>
      <c r="K1" s="2" t="str">
        <f>IF(COUNTIF(K3:K102,"OK")=COUNTA(K3:K102),"No errors","Some amounts outside range")</f>
        <v>No errors</v>
      </c>
      <c r="L1" s="2" t="str">
        <f>IF(COUNTIF(L3:L102,"OK")=COUNTA(L3:L102),"No errors","Some amounts outside range")</f>
        <v>No errors</v>
      </c>
      <c r="M1" s="2"/>
      <c r="N1" s="2"/>
      <c r="P1" s="1"/>
    </row>
    <row r="2" spans="1:16" ht="90" x14ac:dyDescent="0.25">
      <c r="B2" s="18" t="str">
        <f>'Raw Data'!B2</f>
        <v>Annuitant Identity number</v>
      </c>
      <c r="C2" s="16" t="str">
        <f>'Raw Data'!C2</f>
        <v>Annuity Start Date</v>
      </c>
      <c r="D2" s="16" t="str">
        <f>'Raw Data'!D2</f>
        <v>Total term of annuity (years)</v>
      </c>
      <c r="E2" s="19" t="str">
        <f>'Raw Data'!E2</f>
        <v>Increase rate per annum of annuity</v>
      </c>
      <c r="F2" s="19" t="str">
        <f>'Raw Data'!F2</f>
        <v xml:space="preserve">Proportion of Annuity payment affected by amendment  </v>
      </c>
      <c r="G2" s="20" t="str">
        <f>'Raw Data'!G2</f>
        <v>Starting amount of annual annuity payment  ($)</v>
      </c>
      <c r="I2" s="1" t="s">
        <v>12</v>
      </c>
      <c r="J2" s="1" t="s">
        <v>3</v>
      </c>
      <c r="K2" s="1" t="s">
        <v>4</v>
      </c>
      <c r="L2" s="1" t="s">
        <v>16</v>
      </c>
      <c r="N2" s="1" t="s">
        <v>14</v>
      </c>
      <c r="O2" s="28">
        <f>COUNTA(B3:B102)</f>
        <v>100</v>
      </c>
      <c r="P2" s="14" t="str">
        <f>IF(O2=100,"OK","unexpected amount")</f>
        <v>OK</v>
      </c>
    </row>
    <row r="3" spans="1:16" x14ac:dyDescent="0.25">
      <c r="B3" s="17">
        <f>'Raw Data'!B3</f>
        <v>1</v>
      </c>
      <c r="C3" s="2">
        <f>'Raw Data'!C3</f>
        <v>43466</v>
      </c>
      <c r="D3">
        <f>'Raw Data'!D3</f>
        <v>25</v>
      </c>
      <c r="E3" s="15">
        <f>'Raw Data'!E3</f>
        <v>0.05</v>
      </c>
      <c r="F3" s="15">
        <f>'Raw Data'!F3</f>
        <v>0.54089673597925181</v>
      </c>
      <c r="G3" s="6">
        <f>'Raw Data'!G3</f>
        <v>23637.817722021384</v>
      </c>
      <c r="I3" s="2" t="str">
        <f t="shared" ref="I3:I34" si="0">IF(C3+D3*Daysperyear&lt;AmendmentDate,"N","Y")</f>
        <v>Y</v>
      </c>
      <c r="J3" t="str">
        <f>IF(OR(E3=Parameters!$B$12,E3=Parameters!$B$11),"OK","Increase not expected")</f>
        <v>OK</v>
      </c>
      <c r="K3" t="str">
        <f>IF(AND(G3&lt;=Parameters!$C$16,G3&gt;=Parameters!$C$15),"OK","Amount outside range")</f>
        <v>OK</v>
      </c>
      <c r="L3" t="str">
        <f>IF(AND(D3&lt;=Parameters!$D$16,G3&gt;=Parameters!$D$15),"OK","Amount outside range")</f>
        <v>OK</v>
      </c>
      <c r="N3" t="s">
        <v>15</v>
      </c>
      <c r="O3" s="27">
        <f>COUNTIF(B3:G102,"")</f>
        <v>0</v>
      </c>
      <c r="P3" s="14" t="str">
        <f>IF(COUNTIF(B3:G102,"")&gt;0,"Check blanks","OK")</f>
        <v>OK</v>
      </c>
    </row>
    <row r="4" spans="1:16" x14ac:dyDescent="0.25">
      <c r="B4" s="17">
        <f>'Raw Data'!B4</f>
        <v>2</v>
      </c>
      <c r="C4" s="2">
        <f>'Raw Data'!C4</f>
        <v>41275</v>
      </c>
      <c r="D4">
        <f>'Raw Data'!D4</f>
        <v>23</v>
      </c>
      <c r="E4" s="15">
        <f>'Raw Data'!E4</f>
        <v>0.03</v>
      </c>
      <c r="F4" s="15">
        <f>'Raw Data'!F4</f>
        <v>0.41847683458050661</v>
      </c>
      <c r="G4" s="6">
        <f>'Raw Data'!G4</f>
        <v>36083.867347495652</v>
      </c>
      <c r="I4" s="2" t="str">
        <f t="shared" si="0"/>
        <v>Y</v>
      </c>
      <c r="J4" t="str">
        <f>IF(OR(E4=Parameters!$B$12,E4=Parameters!$B$11),"OK","Increase not expected")</f>
        <v>OK</v>
      </c>
      <c r="K4" t="str">
        <f>IF(AND(G4&lt;=Parameters!$C$16,G4&gt;=Parameters!$C$15),"OK","Amount outside range")</f>
        <v>OK</v>
      </c>
      <c r="L4" t="str">
        <f>IF(AND(D4&lt;=Parameters!$D$16,G4&gt;=Parameters!$D$15),"OK","Amount outside range")</f>
        <v>OK</v>
      </c>
    </row>
    <row r="5" spans="1:16" x14ac:dyDescent="0.25">
      <c r="B5" s="17">
        <f>'Raw Data'!B5</f>
        <v>3</v>
      </c>
      <c r="C5" s="2">
        <f>'Raw Data'!C5</f>
        <v>44197</v>
      </c>
      <c r="D5">
        <f>'Raw Data'!D5</f>
        <v>15</v>
      </c>
      <c r="E5" s="15">
        <f>'Raw Data'!E5</f>
        <v>0.03</v>
      </c>
      <c r="F5" s="15">
        <f>'Raw Data'!F5</f>
        <v>0.44375169731301839</v>
      </c>
      <c r="G5" s="6">
        <f>'Raw Data'!G5</f>
        <v>36498.982642465082</v>
      </c>
      <c r="I5" s="2" t="str">
        <f t="shared" si="0"/>
        <v>Y</v>
      </c>
      <c r="J5" t="str">
        <f>IF(OR(E5=Parameters!$B$12,E5=Parameters!$B$11),"OK","Increase not expected")</f>
        <v>OK</v>
      </c>
      <c r="K5" t="str">
        <f>IF(AND(G5&lt;=Parameters!$C$16,G5&gt;=Parameters!$C$15),"OK","Amount outside range")</f>
        <v>OK</v>
      </c>
      <c r="L5" t="str">
        <f>IF(AND(D5&lt;=Parameters!$D$16,G5&gt;=Parameters!$D$15),"OK","Amount outside range")</f>
        <v>OK</v>
      </c>
    </row>
    <row r="6" spans="1:16" x14ac:dyDescent="0.25">
      <c r="B6" s="17">
        <f>'Raw Data'!B6</f>
        <v>4</v>
      </c>
      <c r="C6" s="2">
        <f>'Raw Data'!C6</f>
        <v>42005</v>
      </c>
      <c r="D6">
        <f>'Raw Data'!D6</f>
        <v>15</v>
      </c>
      <c r="E6" s="15">
        <f>'Raw Data'!E6</f>
        <v>0.03</v>
      </c>
      <c r="F6" s="15">
        <f>'Raw Data'!F6</f>
        <v>0.3227986911545192</v>
      </c>
      <c r="G6" s="6">
        <f>'Raw Data'!G6</f>
        <v>25536.513532439654</v>
      </c>
      <c r="I6" s="2" t="str">
        <f t="shared" si="0"/>
        <v>Y</v>
      </c>
      <c r="J6" t="str">
        <f>IF(OR(E6=Parameters!$B$12,E6=Parameters!$B$11),"OK","Increase not expected")</f>
        <v>OK</v>
      </c>
      <c r="K6" t="str">
        <f>IF(AND(G6&lt;=Parameters!$C$16,G6&gt;=Parameters!$C$15),"OK","Amount outside range")</f>
        <v>OK</v>
      </c>
      <c r="L6" t="str">
        <f>IF(AND(D6&lt;=Parameters!$D$16,G6&gt;=Parameters!$D$15),"OK","Amount outside range")</f>
        <v>OK</v>
      </c>
    </row>
    <row r="7" spans="1:16" x14ac:dyDescent="0.25">
      <c r="B7" s="17">
        <f>'Raw Data'!B7</f>
        <v>5</v>
      </c>
      <c r="C7" s="2">
        <f>'Raw Data'!C7</f>
        <v>42370</v>
      </c>
      <c r="D7">
        <f>'Raw Data'!D7</f>
        <v>15</v>
      </c>
      <c r="E7" s="15">
        <f>'Raw Data'!E7</f>
        <v>0.05</v>
      </c>
      <c r="F7" s="15">
        <f>'Raw Data'!F7</f>
        <v>0.23531081884568986</v>
      </c>
      <c r="G7" s="6">
        <f>'Raw Data'!G7</f>
        <v>22754.939178371576</v>
      </c>
      <c r="I7" s="2" t="str">
        <f t="shared" si="0"/>
        <v>Y</v>
      </c>
      <c r="J7" t="str">
        <f>IF(OR(E7=Parameters!$B$12,E7=Parameters!$B$11),"OK","Increase not expected")</f>
        <v>OK</v>
      </c>
      <c r="K7" t="str">
        <f>IF(AND(G7&lt;=Parameters!$C$16,G7&gt;=Parameters!$C$15),"OK","Amount outside range")</f>
        <v>OK</v>
      </c>
      <c r="L7" t="str">
        <f>IF(AND(D7&lt;=Parameters!$D$16,G7&gt;=Parameters!$D$15),"OK","Amount outside range")</f>
        <v>OK</v>
      </c>
    </row>
    <row r="8" spans="1:16" x14ac:dyDescent="0.25">
      <c r="B8" s="17">
        <f>'Raw Data'!B8</f>
        <v>6</v>
      </c>
      <c r="C8" s="2">
        <f>'Raw Data'!C8</f>
        <v>42370</v>
      </c>
      <c r="D8">
        <f>'Raw Data'!D8</f>
        <v>22</v>
      </c>
      <c r="E8" s="15">
        <f>'Raw Data'!E8</f>
        <v>0.05</v>
      </c>
      <c r="F8" s="15">
        <f>'Raw Data'!F8</f>
        <v>9.1866276799740965E-2</v>
      </c>
      <c r="G8" s="6">
        <f>'Raw Data'!G8</f>
        <v>21741.20498970096</v>
      </c>
      <c r="I8" s="2" t="str">
        <f t="shared" si="0"/>
        <v>Y</v>
      </c>
      <c r="J8" t="str">
        <f>IF(OR(E8=Parameters!$B$12,E8=Parameters!$B$11),"OK","Increase not expected")</f>
        <v>OK</v>
      </c>
      <c r="K8" t="str">
        <f>IF(AND(G8&lt;=Parameters!$C$16,G8&gt;=Parameters!$C$15),"OK","Amount outside range")</f>
        <v>OK</v>
      </c>
      <c r="L8" t="str">
        <f>IF(AND(D8&lt;=Parameters!$D$16,G8&gt;=Parameters!$D$15),"OK","Amount outside range")</f>
        <v>OK</v>
      </c>
    </row>
    <row r="9" spans="1:16" x14ac:dyDescent="0.25">
      <c r="B9" s="17">
        <f>'Raw Data'!B9</f>
        <v>7</v>
      </c>
      <c r="C9" s="2">
        <f>'Raw Data'!C9</f>
        <v>42736</v>
      </c>
      <c r="D9">
        <f>'Raw Data'!D9</f>
        <v>15</v>
      </c>
      <c r="E9" s="15">
        <f>'Raw Data'!E9</f>
        <v>0.05</v>
      </c>
      <c r="F9" s="15">
        <f>'Raw Data'!F9</f>
        <v>6.465052771859775E-2</v>
      </c>
      <c r="G9" s="6">
        <f>'Raw Data'!G9</f>
        <v>32467.136826063332</v>
      </c>
      <c r="I9" s="2" t="str">
        <f t="shared" si="0"/>
        <v>Y</v>
      </c>
      <c r="J9" t="str">
        <f>IF(OR(E9=Parameters!$B$12,E9=Parameters!$B$11),"OK","Increase not expected")</f>
        <v>OK</v>
      </c>
      <c r="K9" t="str">
        <f>IF(AND(G9&lt;=Parameters!$C$16,G9&gt;=Parameters!$C$15),"OK","Amount outside range")</f>
        <v>OK</v>
      </c>
      <c r="L9" t="str">
        <f>IF(AND(D9&lt;=Parameters!$D$16,G9&gt;=Parameters!$D$15),"OK","Amount outside range")</f>
        <v>OK</v>
      </c>
    </row>
    <row r="10" spans="1:16" x14ac:dyDescent="0.25">
      <c r="B10" s="17">
        <f>'Raw Data'!B10</f>
        <v>8</v>
      </c>
      <c r="C10" s="2">
        <f>'Raw Data'!C10</f>
        <v>42005</v>
      </c>
      <c r="D10">
        <f>'Raw Data'!D10</f>
        <v>15</v>
      </c>
      <c r="E10" s="15">
        <f>'Raw Data'!E10</f>
        <v>0.05</v>
      </c>
      <c r="F10" s="15">
        <f>'Raw Data'!F10</f>
        <v>0.39902874087306345</v>
      </c>
      <c r="G10" s="6">
        <f>'Raw Data'!G10</f>
        <v>28950.568241762208</v>
      </c>
      <c r="I10" s="2" t="str">
        <f t="shared" si="0"/>
        <v>Y</v>
      </c>
      <c r="J10" t="str">
        <f>IF(OR(E10=Parameters!$B$12,E10=Parameters!$B$11),"OK","Increase not expected")</f>
        <v>OK</v>
      </c>
      <c r="K10" t="str">
        <f>IF(AND(G10&lt;=Parameters!$C$16,G10&gt;=Parameters!$C$15),"OK","Amount outside range")</f>
        <v>OK</v>
      </c>
      <c r="L10" t="str">
        <f>IF(AND(D10&lt;=Parameters!$D$16,G10&gt;=Parameters!$D$15),"OK","Amount outside range")</f>
        <v>OK</v>
      </c>
    </row>
    <row r="11" spans="1:16" x14ac:dyDescent="0.25">
      <c r="B11" s="17">
        <f>'Raw Data'!B11</f>
        <v>9</v>
      </c>
      <c r="C11" s="2">
        <f>'Raw Data'!C11</f>
        <v>43831</v>
      </c>
      <c r="D11">
        <f>'Raw Data'!D11</f>
        <v>15</v>
      </c>
      <c r="E11" s="15">
        <f>'Raw Data'!E11</f>
        <v>0.05</v>
      </c>
      <c r="F11" s="15">
        <f>'Raw Data'!F11</f>
        <v>0.41626611132703678</v>
      </c>
      <c r="G11" s="6">
        <f>'Raw Data'!G11</f>
        <v>36687.308205143345</v>
      </c>
      <c r="I11" s="2" t="str">
        <f t="shared" si="0"/>
        <v>Y</v>
      </c>
      <c r="J11" t="str">
        <f>IF(OR(E11=Parameters!$B$12,E11=Parameters!$B$11),"OK","Increase not expected")</f>
        <v>OK</v>
      </c>
      <c r="K11" t="str">
        <f>IF(AND(G11&lt;=Parameters!$C$16,G11&gt;=Parameters!$C$15),"OK","Amount outside range")</f>
        <v>OK</v>
      </c>
      <c r="L11" t="str">
        <f>IF(AND(D11&lt;=Parameters!$D$16,G11&gt;=Parameters!$D$15),"OK","Amount outside range")</f>
        <v>OK</v>
      </c>
    </row>
    <row r="12" spans="1:16" x14ac:dyDescent="0.25">
      <c r="B12" s="17">
        <f>'Raw Data'!B12</f>
        <v>10</v>
      </c>
      <c r="C12" s="2">
        <f>'Raw Data'!C12</f>
        <v>42736</v>
      </c>
      <c r="D12">
        <f>'Raw Data'!D12</f>
        <v>15</v>
      </c>
      <c r="E12" s="15">
        <f>'Raw Data'!E12</f>
        <v>0.03</v>
      </c>
      <c r="F12" s="15">
        <f>'Raw Data'!F12</f>
        <v>0.33887512441559292</v>
      </c>
      <c r="G12" s="6">
        <f>'Raw Data'!G12</f>
        <v>28672.940088754032</v>
      </c>
      <c r="I12" s="2" t="str">
        <f t="shared" si="0"/>
        <v>Y</v>
      </c>
      <c r="J12" t="str">
        <f>IF(OR(E12=Parameters!$B$12,E12=Parameters!$B$11),"OK","Increase not expected")</f>
        <v>OK</v>
      </c>
      <c r="K12" t="str">
        <f>IF(AND(G12&lt;=Parameters!$C$16,G12&gt;=Parameters!$C$15),"OK","Amount outside range")</f>
        <v>OK</v>
      </c>
      <c r="L12" t="str">
        <f>IF(AND(D12&lt;=Parameters!$D$16,G12&gt;=Parameters!$D$15),"OK","Amount outside range")</f>
        <v>OK</v>
      </c>
    </row>
    <row r="13" spans="1:16" x14ac:dyDescent="0.25">
      <c r="B13" s="17">
        <f>'Raw Data'!B13</f>
        <v>11</v>
      </c>
      <c r="C13" s="2">
        <f>'Raw Data'!C13</f>
        <v>43101</v>
      </c>
      <c r="D13">
        <f>'Raw Data'!D13</f>
        <v>21</v>
      </c>
      <c r="E13" s="15">
        <f>'Raw Data'!E13</f>
        <v>0.05</v>
      </c>
      <c r="F13" s="15">
        <f>'Raw Data'!F13</f>
        <v>5.3707152559692189E-2</v>
      </c>
      <c r="G13" s="6">
        <f>'Raw Data'!G13</f>
        <v>11375.665186206432</v>
      </c>
      <c r="I13" s="2" t="str">
        <f t="shared" si="0"/>
        <v>Y</v>
      </c>
      <c r="J13" t="str">
        <f>IF(OR(E13=Parameters!$B$12,E13=Parameters!$B$11),"OK","Increase not expected")</f>
        <v>OK</v>
      </c>
      <c r="K13" t="str">
        <f>IF(AND(G13&lt;=Parameters!$C$16,G13&gt;=Parameters!$C$15),"OK","Amount outside range")</f>
        <v>OK</v>
      </c>
      <c r="L13" t="str">
        <f>IF(AND(D13&lt;=Parameters!$D$16,G13&gt;=Parameters!$D$15),"OK","Amount outside range")</f>
        <v>OK</v>
      </c>
    </row>
    <row r="14" spans="1:16" x14ac:dyDescent="0.25">
      <c r="B14" s="17">
        <f>'Raw Data'!B14</f>
        <v>12</v>
      </c>
      <c r="C14" s="2">
        <f>'Raw Data'!C14</f>
        <v>41640</v>
      </c>
      <c r="D14">
        <f>'Raw Data'!D14</f>
        <v>15</v>
      </c>
      <c r="E14" s="15">
        <f>'Raw Data'!E14</f>
        <v>0.05</v>
      </c>
      <c r="F14" s="15">
        <f>'Raw Data'!F14</f>
        <v>0.20639804283935098</v>
      </c>
      <c r="G14" s="6">
        <f>'Raw Data'!G14</f>
        <v>14415.9485238298</v>
      </c>
      <c r="I14" s="2" t="str">
        <f t="shared" si="0"/>
        <v>Y</v>
      </c>
      <c r="J14" t="str">
        <f>IF(OR(E14=Parameters!$B$12,E14=Parameters!$B$11),"OK","Increase not expected")</f>
        <v>OK</v>
      </c>
      <c r="K14" t="str">
        <f>IF(AND(G14&lt;=Parameters!$C$16,G14&gt;=Parameters!$C$15),"OK","Amount outside range")</f>
        <v>OK</v>
      </c>
      <c r="L14" t="str">
        <f>IF(AND(D14&lt;=Parameters!$D$16,G14&gt;=Parameters!$D$15),"OK","Amount outside range")</f>
        <v>OK</v>
      </c>
    </row>
    <row r="15" spans="1:16" x14ac:dyDescent="0.25">
      <c r="B15" s="17">
        <f>'Raw Data'!B15</f>
        <v>13</v>
      </c>
      <c r="C15" s="2">
        <f>'Raw Data'!C15</f>
        <v>43831</v>
      </c>
      <c r="D15">
        <f>'Raw Data'!D15</f>
        <v>15</v>
      </c>
      <c r="E15" s="15">
        <f>'Raw Data'!E15</f>
        <v>0.05</v>
      </c>
      <c r="F15" s="15">
        <f>'Raw Data'!F15</f>
        <v>0.61958183515406307</v>
      </c>
      <c r="G15" s="6">
        <f>'Raw Data'!G15</f>
        <v>31767.984112393337</v>
      </c>
      <c r="I15" s="2" t="str">
        <f t="shared" si="0"/>
        <v>Y</v>
      </c>
      <c r="J15" t="str">
        <f>IF(OR(E15=Parameters!$B$12,E15=Parameters!$B$11),"OK","Increase not expected")</f>
        <v>OK</v>
      </c>
      <c r="K15" t="str">
        <f>IF(AND(G15&lt;=Parameters!$C$16,G15&gt;=Parameters!$C$15),"OK","Amount outside range")</f>
        <v>OK</v>
      </c>
      <c r="L15" t="str">
        <f>IF(AND(D15&lt;=Parameters!$D$16,G15&gt;=Parameters!$D$15),"OK","Amount outside range")</f>
        <v>OK</v>
      </c>
    </row>
    <row r="16" spans="1:16" x14ac:dyDescent="0.25">
      <c r="B16" s="17">
        <f>'Raw Data'!B16</f>
        <v>14</v>
      </c>
      <c r="C16" s="2">
        <f>'Raw Data'!C16</f>
        <v>41275</v>
      </c>
      <c r="D16">
        <f>'Raw Data'!D16</f>
        <v>18</v>
      </c>
      <c r="E16" s="15">
        <f>'Raw Data'!E16</f>
        <v>0.03</v>
      </c>
      <c r="F16" s="15">
        <f>'Raw Data'!F16</f>
        <v>0.29155364800446631</v>
      </c>
      <c r="G16" s="6">
        <f>'Raw Data'!G16</f>
        <v>15291.695889574698</v>
      </c>
      <c r="I16" s="2" t="str">
        <f t="shared" si="0"/>
        <v>Y</v>
      </c>
      <c r="J16" t="str">
        <f>IF(OR(E16=Parameters!$B$12,E16=Parameters!$B$11),"OK","Increase not expected")</f>
        <v>OK</v>
      </c>
      <c r="K16" t="str">
        <f>IF(AND(G16&lt;=Parameters!$C$16,G16&gt;=Parameters!$C$15),"OK","Amount outside range")</f>
        <v>OK</v>
      </c>
      <c r="L16" t="str">
        <f>IF(AND(D16&lt;=Parameters!$D$16,G16&gt;=Parameters!$D$15),"OK","Amount outside range")</f>
        <v>OK</v>
      </c>
    </row>
    <row r="17" spans="2:12" x14ac:dyDescent="0.25">
      <c r="B17" s="17">
        <f>'Raw Data'!B17</f>
        <v>15</v>
      </c>
      <c r="C17" s="2">
        <f>'Raw Data'!C17</f>
        <v>43466</v>
      </c>
      <c r="D17">
        <f>'Raw Data'!D17</f>
        <v>17</v>
      </c>
      <c r="E17" s="15">
        <f>'Raw Data'!E17</f>
        <v>0.05</v>
      </c>
      <c r="F17" s="15">
        <f>'Raw Data'!F17</f>
        <v>4.803749484496473E-2</v>
      </c>
      <c r="G17" s="6">
        <f>'Raw Data'!G17</f>
        <v>17335.142809391851</v>
      </c>
      <c r="I17" s="2" t="str">
        <f t="shared" si="0"/>
        <v>Y</v>
      </c>
      <c r="J17" t="str">
        <f>IF(OR(E17=Parameters!$B$12,E17=Parameters!$B$11),"OK","Increase not expected")</f>
        <v>OK</v>
      </c>
      <c r="K17" t="str">
        <f>IF(AND(G17&lt;=Parameters!$C$16,G17&gt;=Parameters!$C$15),"OK","Amount outside range")</f>
        <v>OK</v>
      </c>
      <c r="L17" t="str">
        <f>IF(AND(D17&lt;=Parameters!$D$16,G17&gt;=Parameters!$D$15),"OK","Amount outside range")</f>
        <v>OK</v>
      </c>
    </row>
    <row r="18" spans="2:12" x14ac:dyDescent="0.25">
      <c r="B18" s="17">
        <f>'Raw Data'!B18</f>
        <v>16</v>
      </c>
      <c r="C18" s="2">
        <f>'Raw Data'!C18</f>
        <v>41640</v>
      </c>
      <c r="D18">
        <f>'Raw Data'!D18</f>
        <v>19</v>
      </c>
      <c r="E18" s="15">
        <f>'Raw Data'!E18</f>
        <v>0.03</v>
      </c>
      <c r="F18" s="15">
        <f>'Raw Data'!F18</f>
        <v>0.67593675037251533</v>
      </c>
      <c r="G18" s="6">
        <f>'Raw Data'!G18</f>
        <v>23636.270511920746</v>
      </c>
      <c r="I18" s="2" t="str">
        <f t="shared" si="0"/>
        <v>Y</v>
      </c>
      <c r="J18" t="str">
        <f>IF(OR(E18=Parameters!$B$12,E18=Parameters!$B$11),"OK","Increase not expected")</f>
        <v>OK</v>
      </c>
      <c r="K18" t="str">
        <f>IF(AND(G18&lt;=Parameters!$C$16,G18&gt;=Parameters!$C$15),"OK","Amount outside range")</f>
        <v>OK</v>
      </c>
      <c r="L18" t="str">
        <f>IF(AND(D18&lt;=Parameters!$D$16,G18&gt;=Parameters!$D$15),"OK","Amount outside range")</f>
        <v>OK</v>
      </c>
    </row>
    <row r="19" spans="2:12" x14ac:dyDescent="0.25">
      <c r="B19" s="17">
        <f>'Raw Data'!B19</f>
        <v>17</v>
      </c>
      <c r="C19" s="2">
        <f>'Raw Data'!C19</f>
        <v>44197</v>
      </c>
      <c r="D19">
        <f>'Raw Data'!D19</f>
        <v>15</v>
      </c>
      <c r="E19" s="15">
        <f>'Raw Data'!E19</f>
        <v>0.05</v>
      </c>
      <c r="F19" s="15">
        <f>'Raw Data'!F19</f>
        <v>0.65940626854587125</v>
      </c>
      <c r="G19" s="6">
        <f>'Raw Data'!G19</f>
        <v>24334.701557957669</v>
      </c>
      <c r="I19" s="2" t="str">
        <f t="shared" si="0"/>
        <v>Y</v>
      </c>
      <c r="J19" t="str">
        <f>IF(OR(E19=Parameters!$B$12,E19=Parameters!$B$11),"OK","Increase not expected")</f>
        <v>OK</v>
      </c>
      <c r="K19" t="str">
        <f>IF(AND(G19&lt;=Parameters!$C$16,G19&gt;=Parameters!$C$15),"OK","Amount outside range")</f>
        <v>OK</v>
      </c>
      <c r="L19" t="str">
        <f>IF(AND(D19&lt;=Parameters!$D$16,G19&gt;=Parameters!$D$15),"OK","Amount outside range")</f>
        <v>OK</v>
      </c>
    </row>
    <row r="20" spans="2:12" x14ac:dyDescent="0.25">
      <c r="B20" s="17">
        <f>'Raw Data'!B20</f>
        <v>18</v>
      </c>
      <c r="C20" s="2">
        <f>'Raw Data'!C20</f>
        <v>44197</v>
      </c>
      <c r="D20">
        <f>'Raw Data'!D20</f>
        <v>15</v>
      </c>
      <c r="E20" s="15">
        <f>'Raw Data'!E20</f>
        <v>0.05</v>
      </c>
      <c r="F20" s="15">
        <f>'Raw Data'!F20</f>
        <v>0.29558124102626576</v>
      </c>
      <c r="G20" s="6">
        <f>'Raw Data'!G20</f>
        <v>33020.13264775397</v>
      </c>
      <c r="I20" s="2" t="str">
        <f t="shared" si="0"/>
        <v>Y</v>
      </c>
      <c r="J20" t="str">
        <f>IF(OR(E20=Parameters!$B$12,E20=Parameters!$B$11),"OK","Increase not expected")</f>
        <v>OK</v>
      </c>
      <c r="K20" t="str">
        <f>IF(AND(G20&lt;=Parameters!$C$16,G20&gt;=Parameters!$C$15),"OK","Amount outside range")</f>
        <v>OK</v>
      </c>
      <c r="L20" t="str">
        <f>IF(AND(D20&lt;=Parameters!$D$16,G20&gt;=Parameters!$D$15),"OK","Amount outside range")</f>
        <v>OK</v>
      </c>
    </row>
    <row r="21" spans="2:12" x14ac:dyDescent="0.25">
      <c r="B21" s="17">
        <f>'Raw Data'!B21</f>
        <v>19</v>
      </c>
      <c r="C21" s="2">
        <f>'Raw Data'!C21</f>
        <v>41640</v>
      </c>
      <c r="D21">
        <f>'Raw Data'!D21</f>
        <v>15</v>
      </c>
      <c r="E21" s="15">
        <f>'Raw Data'!E21</f>
        <v>0.05</v>
      </c>
      <c r="F21" s="15">
        <f>'Raw Data'!F21</f>
        <v>0.15765433439587676</v>
      </c>
      <c r="G21" s="6">
        <f>'Raw Data'!G21</f>
        <v>28927.642993419875</v>
      </c>
      <c r="I21" s="2" t="str">
        <f t="shared" si="0"/>
        <v>Y</v>
      </c>
      <c r="J21" t="str">
        <f>IF(OR(E21=Parameters!$B$12,E21=Parameters!$B$11),"OK","Increase not expected")</f>
        <v>OK</v>
      </c>
      <c r="K21" t="str">
        <f>IF(AND(G21&lt;=Parameters!$C$16,G21&gt;=Parameters!$C$15),"OK","Amount outside range")</f>
        <v>OK</v>
      </c>
      <c r="L21" t="str">
        <f>IF(AND(D21&lt;=Parameters!$D$16,G21&gt;=Parameters!$D$15),"OK","Amount outside range")</f>
        <v>OK</v>
      </c>
    </row>
    <row r="22" spans="2:12" x14ac:dyDescent="0.25">
      <c r="B22" s="17">
        <f>'Raw Data'!B22</f>
        <v>20</v>
      </c>
      <c r="C22" s="2">
        <f>'Raw Data'!C22</f>
        <v>43831</v>
      </c>
      <c r="D22">
        <f>'Raw Data'!D22</f>
        <v>15</v>
      </c>
      <c r="E22" s="15">
        <f>'Raw Data'!E22</f>
        <v>0.05</v>
      </c>
      <c r="F22" s="15">
        <f>'Raw Data'!F22</f>
        <v>0.1379489519187948</v>
      </c>
      <c r="G22" s="6">
        <f>'Raw Data'!G22</f>
        <v>28312.755287254022</v>
      </c>
      <c r="I22" s="2" t="str">
        <f t="shared" si="0"/>
        <v>Y</v>
      </c>
      <c r="J22" t="str">
        <f>IF(OR(E22=Parameters!$B$12,E22=Parameters!$B$11),"OK","Increase not expected")</f>
        <v>OK</v>
      </c>
      <c r="K22" t="str">
        <f>IF(AND(G22&lt;=Parameters!$C$16,G22&gt;=Parameters!$C$15),"OK","Amount outside range")</f>
        <v>OK</v>
      </c>
      <c r="L22" t="str">
        <f>IF(AND(D22&lt;=Parameters!$D$16,G22&gt;=Parameters!$D$15),"OK","Amount outside range")</f>
        <v>OK</v>
      </c>
    </row>
    <row r="23" spans="2:12" x14ac:dyDescent="0.25">
      <c r="B23" s="17">
        <f>'Raw Data'!B23</f>
        <v>21</v>
      </c>
      <c r="C23" s="2">
        <f>'Raw Data'!C23</f>
        <v>43831</v>
      </c>
      <c r="D23">
        <f>'Raw Data'!D23</f>
        <v>15</v>
      </c>
      <c r="E23" s="15">
        <f>'Raw Data'!E23</f>
        <v>0.03</v>
      </c>
      <c r="F23" s="15">
        <f>'Raw Data'!F23</f>
        <v>0.48761813686369754</v>
      </c>
      <c r="G23" s="6">
        <f>'Raw Data'!G23</f>
        <v>37398.574082942461</v>
      </c>
      <c r="I23" s="2" t="str">
        <f t="shared" si="0"/>
        <v>Y</v>
      </c>
      <c r="J23" t="str">
        <f>IF(OR(E23=Parameters!$B$12,E23=Parameters!$B$11),"OK","Increase not expected")</f>
        <v>OK</v>
      </c>
      <c r="K23" t="str">
        <f>IF(AND(G23&lt;=Parameters!$C$16,G23&gt;=Parameters!$C$15),"OK","Amount outside range")</f>
        <v>OK</v>
      </c>
      <c r="L23" t="str">
        <f>IF(AND(D23&lt;=Parameters!$D$16,G23&gt;=Parameters!$D$15),"OK","Amount outside range")</f>
        <v>OK</v>
      </c>
    </row>
    <row r="24" spans="2:12" x14ac:dyDescent="0.25">
      <c r="B24" s="17">
        <f>'Raw Data'!B24</f>
        <v>22</v>
      </c>
      <c r="C24" s="2">
        <f>'Raw Data'!C24</f>
        <v>43831</v>
      </c>
      <c r="D24">
        <f>'Raw Data'!D24</f>
        <v>22</v>
      </c>
      <c r="E24" s="15">
        <f>'Raw Data'!E24</f>
        <v>0.03</v>
      </c>
      <c r="F24" s="15">
        <f>'Raw Data'!F24</f>
        <v>0.14652029449251441</v>
      </c>
      <c r="G24" s="6">
        <f>'Raw Data'!G24</f>
        <v>25023.780988293176</v>
      </c>
      <c r="I24" s="2" t="str">
        <f t="shared" si="0"/>
        <v>Y</v>
      </c>
      <c r="J24" t="str">
        <f>IF(OR(E24=Parameters!$B$12,E24=Parameters!$B$11),"OK","Increase not expected")</f>
        <v>OK</v>
      </c>
      <c r="K24" t="str">
        <f>IF(AND(G24&lt;=Parameters!$C$16,G24&gt;=Parameters!$C$15),"OK","Amount outside range")</f>
        <v>OK</v>
      </c>
      <c r="L24" t="str">
        <f>IF(AND(D24&lt;=Parameters!$D$16,G24&gt;=Parameters!$D$15),"OK","Amount outside range")</f>
        <v>OK</v>
      </c>
    </row>
    <row r="25" spans="2:12" x14ac:dyDescent="0.25">
      <c r="B25" s="17">
        <f>'Raw Data'!B25</f>
        <v>23</v>
      </c>
      <c r="C25" s="2">
        <f>'Raw Data'!C25</f>
        <v>41275</v>
      </c>
      <c r="D25">
        <f>'Raw Data'!D25</f>
        <v>15</v>
      </c>
      <c r="E25" s="15">
        <f>'Raw Data'!E25</f>
        <v>0.05</v>
      </c>
      <c r="F25" s="15">
        <f>'Raw Data'!F25</f>
        <v>0.16354610784111495</v>
      </c>
      <c r="G25" s="6">
        <f>'Raw Data'!G25</f>
        <v>30354.080387176244</v>
      </c>
      <c r="I25" s="2" t="str">
        <f t="shared" si="0"/>
        <v>Y</v>
      </c>
      <c r="J25" t="str">
        <f>IF(OR(E25=Parameters!$B$12,E25=Parameters!$B$11),"OK","Increase not expected")</f>
        <v>OK</v>
      </c>
      <c r="K25" t="str">
        <f>IF(AND(G25&lt;=Parameters!$C$16,G25&gt;=Parameters!$C$15),"OK","Amount outside range")</f>
        <v>OK</v>
      </c>
      <c r="L25" t="str">
        <f>IF(AND(D25&lt;=Parameters!$D$16,G25&gt;=Parameters!$D$15),"OK","Amount outside range")</f>
        <v>OK</v>
      </c>
    </row>
    <row r="26" spans="2:12" x14ac:dyDescent="0.25">
      <c r="B26" s="17">
        <f>'Raw Data'!B26</f>
        <v>24</v>
      </c>
      <c r="C26" s="2">
        <f>'Raw Data'!C26</f>
        <v>41275</v>
      </c>
      <c r="D26">
        <f>'Raw Data'!D26</f>
        <v>21</v>
      </c>
      <c r="E26" s="15">
        <f>'Raw Data'!E26</f>
        <v>0.05</v>
      </c>
      <c r="F26" s="15">
        <f>'Raw Data'!F26</f>
        <v>0.46118293586748227</v>
      </c>
      <c r="G26" s="6">
        <f>'Raw Data'!G26</f>
        <v>15994.703301011039</v>
      </c>
      <c r="I26" s="2" t="str">
        <f t="shared" si="0"/>
        <v>Y</v>
      </c>
      <c r="J26" t="str">
        <f>IF(OR(E26=Parameters!$B$12,E26=Parameters!$B$11),"OK","Increase not expected")</f>
        <v>OK</v>
      </c>
      <c r="K26" t="str">
        <f>IF(AND(G26&lt;=Parameters!$C$16,G26&gt;=Parameters!$C$15),"OK","Amount outside range")</f>
        <v>OK</v>
      </c>
      <c r="L26" t="str">
        <f>IF(AND(D26&lt;=Parameters!$D$16,G26&gt;=Parameters!$D$15),"OK","Amount outside range")</f>
        <v>OK</v>
      </c>
    </row>
    <row r="27" spans="2:12" x14ac:dyDescent="0.25">
      <c r="B27" s="17">
        <f>'Raw Data'!B27</f>
        <v>25</v>
      </c>
      <c r="C27" s="2">
        <f>'Raw Data'!C27</f>
        <v>42005</v>
      </c>
      <c r="D27">
        <f>'Raw Data'!D27</f>
        <v>15</v>
      </c>
      <c r="E27" s="15">
        <f>'Raw Data'!E27</f>
        <v>0.03</v>
      </c>
      <c r="F27" s="15">
        <f>'Raw Data'!F27</f>
        <v>0.46188492276574267</v>
      </c>
      <c r="G27" s="6">
        <f>'Raw Data'!G27</f>
        <v>36013.794820151408</v>
      </c>
      <c r="I27" s="2" t="str">
        <f t="shared" si="0"/>
        <v>Y</v>
      </c>
      <c r="J27" t="str">
        <f>IF(OR(E27=Parameters!$B$12,E27=Parameters!$B$11),"OK","Increase not expected")</f>
        <v>OK</v>
      </c>
      <c r="K27" t="str">
        <f>IF(AND(G27&lt;=Parameters!$C$16,G27&gt;=Parameters!$C$15),"OK","Amount outside range")</f>
        <v>OK</v>
      </c>
      <c r="L27" t="str">
        <f>IF(AND(D27&lt;=Parameters!$D$16,G27&gt;=Parameters!$D$15),"OK","Amount outside range")</f>
        <v>OK</v>
      </c>
    </row>
    <row r="28" spans="2:12" x14ac:dyDescent="0.25">
      <c r="B28" s="17">
        <f>'Raw Data'!B28</f>
        <v>26</v>
      </c>
      <c r="C28" s="2">
        <f>'Raw Data'!C28</f>
        <v>42005</v>
      </c>
      <c r="D28">
        <f>'Raw Data'!D28</f>
        <v>15</v>
      </c>
      <c r="E28" s="15">
        <f>'Raw Data'!E28</f>
        <v>0.03</v>
      </c>
      <c r="F28" s="15">
        <f>'Raw Data'!F28</f>
        <v>0.16094012403506314</v>
      </c>
      <c r="G28" s="6">
        <f>'Raw Data'!G28</f>
        <v>33126.800045796292</v>
      </c>
      <c r="I28" s="2" t="str">
        <f t="shared" si="0"/>
        <v>Y</v>
      </c>
      <c r="J28" t="str">
        <f>IF(OR(E28=Parameters!$B$12,E28=Parameters!$B$11),"OK","Increase not expected")</f>
        <v>OK</v>
      </c>
      <c r="K28" t="str">
        <f>IF(AND(G28&lt;=Parameters!$C$16,G28&gt;=Parameters!$C$15),"OK","Amount outside range")</f>
        <v>OK</v>
      </c>
      <c r="L28" t="str">
        <f>IF(AND(D28&lt;=Parameters!$D$16,G28&gt;=Parameters!$D$15),"OK","Amount outside range")</f>
        <v>OK</v>
      </c>
    </row>
    <row r="29" spans="2:12" x14ac:dyDescent="0.25">
      <c r="B29" s="17">
        <f>'Raw Data'!B29</f>
        <v>27</v>
      </c>
      <c r="C29" s="2">
        <f>'Raw Data'!C29</f>
        <v>44197</v>
      </c>
      <c r="D29">
        <f>'Raw Data'!D29</f>
        <v>15</v>
      </c>
      <c r="E29" s="15">
        <f>'Raw Data'!E29</f>
        <v>0.03</v>
      </c>
      <c r="F29" s="15">
        <f>'Raw Data'!F29</f>
        <v>0.35849744967531105</v>
      </c>
      <c r="G29" s="6">
        <f>'Raw Data'!G29</f>
        <v>16634.145566949177</v>
      </c>
      <c r="I29" s="2" t="str">
        <f t="shared" si="0"/>
        <v>Y</v>
      </c>
      <c r="J29" t="str">
        <f>IF(OR(E29=Parameters!$B$12,E29=Parameters!$B$11),"OK","Increase not expected")</f>
        <v>OK</v>
      </c>
      <c r="K29" t="str">
        <f>IF(AND(G29&lt;=Parameters!$C$16,G29&gt;=Parameters!$C$15),"OK","Amount outside range")</f>
        <v>OK</v>
      </c>
      <c r="L29" t="str">
        <f>IF(AND(D29&lt;=Parameters!$D$16,G29&gt;=Parameters!$D$15),"OK","Amount outside range")</f>
        <v>OK</v>
      </c>
    </row>
    <row r="30" spans="2:12" x14ac:dyDescent="0.25">
      <c r="B30" s="17">
        <f>'Raw Data'!B30</f>
        <v>28</v>
      </c>
      <c r="C30" s="2">
        <f>'Raw Data'!C30</f>
        <v>41275</v>
      </c>
      <c r="D30">
        <f>'Raw Data'!D30</f>
        <v>15</v>
      </c>
      <c r="E30" s="15">
        <f>'Raw Data'!E30</f>
        <v>0.05</v>
      </c>
      <c r="F30" s="15">
        <f>'Raw Data'!F30</f>
        <v>1.1590485738776178E-2</v>
      </c>
      <c r="G30" s="6">
        <f>'Raw Data'!G30</f>
        <v>24636.270481940766</v>
      </c>
      <c r="I30" s="2" t="str">
        <f t="shared" si="0"/>
        <v>Y</v>
      </c>
      <c r="J30" t="str">
        <f>IF(OR(E30=Parameters!$B$12,E30=Parameters!$B$11),"OK","Increase not expected")</f>
        <v>OK</v>
      </c>
      <c r="K30" t="str">
        <f>IF(AND(G30&lt;=Parameters!$C$16,G30&gt;=Parameters!$C$15),"OK","Amount outside range")</f>
        <v>OK</v>
      </c>
      <c r="L30" t="str">
        <f>IF(AND(D30&lt;=Parameters!$D$16,G30&gt;=Parameters!$D$15),"OK","Amount outside range")</f>
        <v>OK</v>
      </c>
    </row>
    <row r="31" spans="2:12" x14ac:dyDescent="0.25">
      <c r="B31" s="17">
        <f>'Raw Data'!B31</f>
        <v>29</v>
      </c>
      <c r="C31" s="2">
        <f>'Raw Data'!C31</f>
        <v>43101</v>
      </c>
      <c r="D31">
        <f>'Raw Data'!D31</f>
        <v>22</v>
      </c>
      <c r="E31" s="15">
        <f>'Raw Data'!E31</f>
        <v>0.03</v>
      </c>
      <c r="F31" s="15">
        <f>'Raw Data'!F31</f>
        <v>3.4157456239474658E-2</v>
      </c>
      <c r="G31" s="6">
        <f>'Raw Data'!G31</f>
        <v>28662.717931197851</v>
      </c>
      <c r="I31" s="2" t="str">
        <f t="shared" si="0"/>
        <v>Y</v>
      </c>
      <c r="J31" t="str">
        <f>IF(OR(E31=Parameters!$B$12,E31=Parameters!$B$11),"OK","Increase not expected")</f>
        <v>OK</v>
      </c>
      <c r="K31" t="str">
        <f>IF(AND(G31&lt;=Parameters!$C$16,G31&gt;=Parameters!$C$15),"OK","Amount outside range")</f>
        <v>OK</v>
      </c>
      <c r="L31" t="str">
        <f>IF(AND(D31&lt;=Parameters!$D$16,G31&gt;=Parameters!$D$15),"OK","Amount outside range")</f>
        <v>OK</v>
      </c>
    </row>
    <row r="32" spans="2:12" x14ac:dyDescent="0.25">
      <c r="B32" s="17">
        <f>'Raw Data'!B32</f>
        <v>30</v>
      </c>
      <c r="C32" s="2">
        <f>'Raw Data'!C32</f>
        <v>40909</v>
      </c>
      <c r="D32">
        <f>'Raw Data'!D32</f>
        <v>15</v>
      </c>
      <c r="E32" s="15">
        <f>'Raw Data'!E32</f>
        <v>0.03</v>
      </c>
      <c r="F32" s="15">
        <f>'Raw Data'!F32</f>
        <v>0.46056208846854607</v>
      </c>
      <c r="G32" s="6">
        <f>'Raw Data'!G32</f>
        <v>38492.513280146581</v>
      </c>
      <c r="I32" s="2" t="str">
        <f t="shared" si="0"/>
        <v>Y</v>
      </c>
      <c r="J32" t="str">
        <f>IF(OR(E32=Parameters!$B$12,E32=Parameters!$B$11),"OK","Increase not expected")</f>
        <v>OK</v>
      </c>
      <c r="K32" t="str">
        <f>IF(AND(G32&lt;=Parameters!$C$16,G32&gt;=Parameters!$C$15),"OK","Amount outside range")</f>
        <v>OK</v>
      </c>
      <c r="L32" t="str">
        <f>IF(AND(D32&lt;=Parameters!$D$16,G32&gt;=Parameters!$D$15),"OK","Amount outside range")</f>
        <v>OK</v>
      </c>
    </row>
    <row r="33" spans="2:12" x14ac:dyDescent="0.25">
      <c r="B33" s="17">
        <f>'Raw Data'!B33</f>
        <v>31</v>
      </c>
      <c r="C33" s="2">
        <f>'Raw Data'!C33</f>
        <v>41640</v>
      </c>
      <c r="D33">
        <f>'Raw Data'!D33</f>
        <v>15</v>
      </c>
      <c r="E33" s="15">
        <f>'Raw Data'!E33</f>
        <v>0.03</v>
      </c>
      <c r="F33" s="15">
        <f>'Raw Data'!F33</f>
        <v>8.833453775208959E-2</v>
      </c>
      <c r="G33" s="6">
        <f>'Raw Data'!G33</f>
        <v>15054.004105890628</v>
      </c>
      <c r="I33" s="2" t="str">
        <f t="shared" si="0"/>
        <v>Y</v>
      </c>
      <c r="J33" t="str">
        <f>IF(OR(E33=Parameters!$B$12,E33=Parameters!$B$11),"OK","Increase not expected")</f>
        <v>OK</v>
      </c>
      <c r="K33" t="str">
        <f>IF(AND(G33&lt;=Parameters!$C$16,G33&gt;=Parameters!$C$15),"OK","Amount outside range")</f>
        <v>OK</v>
      </c>
      <c r="L33" t="str">
        <f>IF(AND(D33&lt;=Parameters!$D$16,G33&gt;=Parameters!$D$15),"OK","Amount outside range")</f>
        <v>OK</v>
      </c>
    </row>
    <row r="34" spans="2:12" x14ac:dyDescent="0.25">
      <c r="B34" s="17">
        <f>'Raw Data'!B34</f>
        <v>32</v>
      </c>
      <c r="C34" s="2">
        <f>'Raw Data'!C34</f>
        <v>43831</v>
      </c>
      <c r="D34">
        <f>'Raw Data'!D34</f>
        <v>20</v>
      </c>
      <c r="E34" s="15">
        <f>'Raw Data'!E34</f>
        <v>0.05</v>
      </c>
      <c r="F34" s="15">
        <f>'Raw Data'!F34</f>
        <v>0.56490064191104139</v>
      </c>
      <c r="G34" s="6">
        <f>'Raw Data'!G34</f>
        <v>13860.027355931335</v>
      </c>
      <c r="I34" s="2" t="str">
        <f t="shared" si="0"/>
        <v>Y</v>
      </c>
      <c r="J34" t="str">
        <f>IF(OR(E34=Parameters!$B$12,E34=Parameters!$B$11),"OK","Increase not expected")</f>
        <v>OK</v>
      </c>
      <c r="K34" t="str">
        <f>IF(AND(G34&lt;=Parameters!$C$16,G34&gt;=Parameters!$C$15),"OK","Amount outside range")</f>
        <v>OK</v>
      </c>
      <c r="L34" t="str">
        <f>IF(AND(D34&lt;=Parameters!$D$16,G34&gt;=Parameters!$D$15),"OK","Amount outside range")</f>
        <v>OK</v>
      </c>
    </row>
    <row r="35" spans="2:12" x14ac:dyDescent="0.25">
      <c r="B35" s="17">
        <f>'Raw Data'!B35</f>
        <v>33</v>
      </c>
      <c r="C35" s="2">
        <f>'Raw Data'!C35</f>
        <v>43101</v>
      </c>
      <c r="D35">
        <f>'Raw Data'!D35</f>
        <v>15</v>
      </c>
      <c r="E35" s="15">
        <f>'Raw Data'!E35</f>
        <v>0.05</v>
      </c>
      <c r="F35" s="15">
        <f>'Raw Data'!F35</f>
        <v>0.40244628681331168</v>
      </c>
      <c r="G35" s="6">
        <f>'Raw Data'!G35</f>
        <v>17166.222390639356</v>
      </c>
      <c r="I35" s="2" t="str">
        <f t="shared" ref="I35:I66" si="1">IF(C35+D35*Daysperyear&lt;AmendmentDate,"N","Y")</f>
        <v>Y</v>
      </c>
      <c r="J35" t="str">
        <f>IF(OR(E35=Parameters!$B$12,E35=Parameters!$B$11),"OK","Increase not expected")</f>
        <v>OK</v>
      </c>
      <c r="K35" t="str">
        <f>IF(AND(G35&lt;=Parameters!$C$16,G35&gt;=Parameters!$C$15),"OK","Amount outside range")</f>
        <v>OK</v>
      </c>
      <c r="L35" t="str">
        <f>IF(AND(D35&lt;=Parameters!$D$16,G35&gt;=Parameters!$D$15),"OK","Amount outside range")</f>
        <v>OK</v>
      </c>
    </row>
    <row r="36" spans="2:12" x14ac:dyDescent="0.25">
      <c r="B36" s="17">
        <f>'Raw Data'!B36</f>
        <v>34</v>
      </c>
      <c r="C36" s="2">
        <f>'Raw Data'!C36</f>
        <v>40909</v>
      </c>
      <c r="D36">
        <f>'Raw Data'!D36</f>
        <v>17</v>
      </c>
      <c r="E36" s="15">
        <f>'Raw Data'!E36</f>
        <v>0.03</v>
      </c>
      <c r="F36" s="15">
        <f>'Raw Data'!F36</f>
        <v>6.8871245979721551E-2</v>
      </c>
      <c r="G36" s="6">
        <f>'Raw Data'!G36</f>
        <v>25189.178648286223</v>
      </c>
      <c r="I36" s="2" t="str">
        <f t="shared" si="1"/>
        <v>Y</v>
      </c>
      <c r="J36" t="str">
        <f>IF(OR(E36=Parameters!$B$12,E36=Parameters!$B$11),"OK","Increase not expected")</f>
        <v>OK</v>
      </c>
      <c r="K36" t="str">
        <f>IF(AND(G36&lt;=Parameters!$C$16,G36&gt;=Parameters!$C$15),"OK","Amount outside range")</f>
        <v>OK</v>
      </c>
      <c r="L36" t="str">
        <f>IF(AND(D36&lt;=Parameters!$D$16,G36&gt;=Parameters!$D$15),"OK","Amount outside range")</f>
        <v>OK</v>
      </c>
    </row>
    <row r="37" spans="2:12" x14ac:dyDescent="0.25">
      <c r="B37" s="17">
        <f>'Raw Data'!B37</f>
        <v>35</v>
      </c>
      <c r="C37" s="2">
        <f>'Raw Data'!C37</f>
        <v>42736</v>
      </c>
      <c r="D37">
        <f>'Raw Data'!D37</f>
        <v>15</v>
      </c>
      <c r="E37" s="15">
        <f>'Raw Data'!E37</f>
        <v>0.05</v>
      </c>
      <c r="F37" s="15">
        <f>'Raw Data'!F37</f>
        <v>4.8088394725925958E-3</v>
      </c>
      <c r="G37" s="6">
        <f>'Raw Data'!G37</f>
        <v>15115.46577980023</v>
      </c>
      <c r="I37" s="2" t="str">
        <f t="shared" si="1"/>
        <v>Y</v>
      </c>
      <c r="J37" t="str">
        <f>IF(OR(E37=Parameters!$B$12,E37=Parameters!$B$11),"OK","Increase not expected")</f>
        <v>OK</v>
      </c>
      <c r="K37" t="str">
        <f>IF(AND(G37&lt;=Parameters!$C$16,G37&gt;=Parameters!$C$15),"OK","Amount outside range")</f>
        <v>OK</v>
      </c>
      <c r="L37" t="str">
        <f>IF(AND(D37&lt;=Parameters!$D$16,G37&gt;=Parameters!$D$15),"OK","Amount outside range")</f>
        <v>OK</v>
      </c>
    </row>
    <row r="38" spans="2:12" x14ac:dyDescent="0.25">
      <c r="B38" s="17">
        <f>'Raw Data'!B38</f>
        <v>36</v>
      </c>
      <c r="C38" s="2">
        <f>'Raw Data'!C38</f>
        <v>41275</v>
      </c>
      <c r="D38">
        <f>'Raw Data'!D38</f>
        <v>15</v>
      </c>
      <c r="E38" s="15">
        <f>'Raw Data'!E38</f>
        <v>0.05</v>
      </c>
      <c r="F38" s="15">
        <f>'Raw Data'!F38</f>
        <v>0.17869662894826494</v>
      </c>
      <c r="G38" s="6">
        <f>'Raw Data'!G38</f>
        <v>10797.62515321255</v>
      </c>
      <c r="I38" s="2" t="str">
        <f t="shared" si="1"/>
        <v>Y</v>
      </c>
      <c r="J38" t="str">
        <f>IF(OR(E38=Parameters!$B$12,E38=Parameters!$B$11),"OK","Increase not expected")</f>
        <v>OK</v>
      </c>
      <c r="K38" t="str">
        <f>IF(AND(G38&lt;=Parameters!$C$16,G38&gt;=Parameters!$C$15),"OK","Amount outside range")</f>
        <v>OK</v>
      </c>
      <c r="L38" t="str">
        <f>IF(AND(D38&lt;=Parameters!$D$16,G38&gt;=Parameters!$D$15),"OK","Amount outside range")</f>
        <v>OK</v>
      </c>
    </row>
    <row r="39" spans="2:12" x14ac:dyDescent="0.25">
      <c r="B39" s="17">
        <f>'Raw Data'!B39</f>
        <v>37</v>
      </c>
      <c r="C39" s="2">
        <f>'Raw Data'!C39</f>
        <v>42005</v>
      </c>
      <c r="D39">
        <f>'Raw Data'!D39</f>
        <v>15</v>
      </c>
      <c r="E39" s="15">
        <f>'Raw Data'!E39</f>
        <v>0.05</v>
      </c>
      <c r="F39" s="15">
        <f>'Raw Data'!F39</f>
        <v>0.6371964118082224</v>
      </c>
      <c r="G39" s="6">
        <f>'Raw Data'!G39</f>
        <v>17526.120209677632</v>
      </c>
      <c r="I39" s="2" t="str">
        <f t="shared" si="1"/>
        <v>Y</v>
      </c>
      <c r="J39" t="str">
        <f>IF(OR(E39=Parameters!$B$12,E39=Parameters!$B$11),"OK","Increase not expected")</f>
        <v>OK</v>
      </c>
      <c r="K39" t="str">
        <f>IF(AND(G39&lt;=Parameters!$C$16,G39&gt;=Parameters!$C$15),"OK","Amount outside range")</f>
        <v>OK</v>
      </c>
      <c r="L39" t="str">
        <f>IF(AND(D39&lt;=Parameters!$D$16,G39&gt;=Parameters!$D$15),"OK","Amount outside range")</f>
        <v>OK</v>
      </c>
    </row>
    <row r="40" spans="2:12" x14ac:dyDescent="0.25">
      <c r="B40" s="17">
        <f>'Raw Data'!B40</f>
        <v>38</v>
      </c>
      <c r="C40" s="2">
        <f>'Raw Data'!C40</f>
        <v>43831</v>
      </c>
      <c r="D40">
        <f>'Raw Data'!D40</f>
        <v>17</v>
      </c>
      <c r="E40" s="15">
        <f>'Raw Data'!E40</f>
        <v>0.03</v>
      </c>
      <c r="F40" s="15">
        <f>'Raw Data'!F40</f>
        <v>0.33252775307066457</v>
      </c>
      <c r="G40" s="6">
        <f>'Raw Data'!G40</f>
        <v>29312.577804353699</v>
      </c>
      <c r="I40" s="2" t="str">
        <f t="shared" si="1"/>
        <v>Y</v>
      </c>
      <c r="J40" t="str">
        <f>IF(OR(E40=Parameters!$B$12,E40=Parameters!$B$11),"OK","Increase not expected")</f>
        <v>OK</v>
      </c>
      <c r="K40" t="str">
        <f>IF(AND(G40&lt;=Parameters!$C$16,G40&gt;=Parameters!$C$15),"OK","Amount outside range")</f>
        <v>OK</v>
      </c>
      <c r="L40" t="str">
        <f>IF(AND(D40&lt;=Parameters!$D$16,G40&gt;=Parameters!$D$15),"OK","Amount outside range")</f>
        <v>OK</v>
      </c>
    </row>
    <row r="41" spans="2:12" x14ac:dyDescent="0.25">
      <c r="B41" s="17">
        <f>'Raw Data'!B41</f>
        <v>39</v>
      </c>
      <c r="C41" s="2">
        <f>'Raw Data'!C41</f>
        <v>42736</v>
      </c>
      <c r="D41">
        <f>'Raw Data'!D41</f>
        <v>15</v>
      </c>
      <c r="E41" s="15">
        <f>'Raw Data'!E41</f>
        <v>0.05</v>
      </c>
      <c r="F41" s="15">
        <f>'Raw Data'!F41</f>
        <v>0.59056359187720031</v>
      </c>
      <c r="G41" s="6">
        <f>'Raw Data'!G41</f>
        <v>17650.648118103272</v>
      </c>
      <c r="I41" s="2" t="str">
        <f t="shared" si="1"/>
        <v>Y</v>
      </c>
      <c r="J41" t="str">
        <f>IF(OR(E41=Parameters!$B$12,E41=Parameters!$B$11),"OK","Increase not expected")</f>
        <v>OK</v>
      </c>
      <c r="K41" t="str">
        <f>IF(AND(G41&lt;=Parameters!$C$16,G41&gt;=Parameters!$C$15),"OK","Amount outside range")</f>
        <v>OK</v>
      </c>
      <c r="L41" t="str">
        <f>IF(AND(D41&lt;=Parameters!$D$16,G41&gt;=Parameters!$D$15),"OK","Amount outside range")</f>
        <v>OK</v>
      </c>
    </row>
    <row r="42" spans="2:12" x14ac:dyDescent="0.25">
      <c r="B42" s="17">
        <f>'Raw Data'!B42</f>
        <v>40</v>
      </c>
      <c r="C42" s="2">
        <f>'Raw Data'!C42</f>
        <v>44197</v>
      </c>
      <c r="D42">
        <f>'Raw Data'!D42</f>
        <v>25</v>
      </c>
      <c r="E42" s="15">
        <f>'Raw Data'!E42</f>
        <v>0.05</v>
      </c>
      <c r="F42" s="15">
        <f>'Raw Data'!F42</f>
        <v>0.44005595892231036</v>
      </c>
      <c r="G42" s="6">
        <f>'Raw Data'!G42</f>
        <v>32294.065706697973</v>
      </c>
      <c r="I42" s="2" t="str">
        <f t="shared" si="1"/>
        <v>Y</v>
      </c>
      <c r="J42" t="str">
        <f>IF(OR(E42=Parameters!$B$12,E42=Parameters!$B$11),"OK","Increase not expected")</f>
        <v>OK</v>
      </c>
      <c r="K42" t="str">
        <f>IF(AND(G42&lt;=Parameters!$C$16,G42&gt;=Parameters!$C$15),"OK","Amount outside range")</f>
        <v>OK</v>
      </c>
      <c r="L42" t="str">
        <f>IF(AND(D42&lt;=Parameters!$D$16,G42&gt;=Parameters!$D$15),"OK","Amount outside range")</f>
        <v>OK</v>
      </c>
    </row>
    <row r="43" spans="2:12" x14ac:dyDescent="0.25">
      <c r="B43" s="17">
        <f>'Raw Data'!B43</f>
        <v>41</v>
      </c>
      <c r="C43" s="2">
        <f>'Raw Data'!C43</f>
        <v>41275</v>
      </c>
      <c r="D43">
        <f>'Raw Data'!D43</f>
        <v>15</v>
      </c>
      <c r="E43" s="15">
        <f>'Raw Data'!E43</f>
        <v>0.05</v>
      </c>
      <c r="F43" s="15">
        <f>'Raw Data'!F43</f>
        <v>0.59328563870997075</v>
      </c>
      <c r="G43" s="6">
        <f>'Raw Data'!G43</f>
        <v>15140.224982049451</v>
      </c>
      <c r="I43" s="2" t="str">
        <f t="shared" si="1"/>
        <v>Y</v>
      </c>
      <c r="J43" t="str">
        <f>IF(OR(E43=Parameters!$B$12,E43=Parameters!$B$11),"OK","Increase not expected")</f>
        <v>OK</v>
      </c>
      <c r="K43" t="str">
        <f>IF(AND(G43&lt;=Parameters!$C$16,G43&gt;=Parameters!$C$15),"OK","Amount outside range")</f>
        <v>OK</v>
      </c>
      <c r="L43" t="str">
        <f>IF(AND(D43&lt;=Parameters!$D$16,G43&gt;=Parameters!$D$15),"OK","Amount outside range")</f>
        <v>OK</v>
      </c>
    </row>
    <row r="44" spans="2:12" x14ac:dyDescent="0.25">
      <c r="B44" s="17">
        <f>'Raw Data'!B44</f>
        <v>42</v>
      </c>
      <c r="C44" s="2">
        <f>'Raw Data'!C44</f>
        <v>41640</v>
      </c>
      <c r="D44">
        <f>'Raw Data'!D44</f>
        <v>24</v>
      </c>
      <c r="E44" s="15">
        <f>'Raw Data'!E44</f>
        <v>0.05</v>
      </c>
      <c r="F44" s="15">
        <f>'Raw Data'!F44</f>
        <v>0.10454261601070804</v>
      </c>
      <c r="G44" s="6">
        <f>'Raw Data'!G44</f>
        <v>35020.838114476777</v>
      </c>
      <c r="I44" s="2" t="str">
        <f t="shared" si="1"/>
        <v>Y</v>
      </c>
      <c r="J44" t="str">
        <f>IF(OR(E44=Parameters!$B$12,E44=Parameters!$B$11),"OK","Increase not expected")</f>
        <v>OK</v>
      </c>
      <c r="K44" t="str">
        <f>IF(AND(G44&lt;=Parameters!$C$16,G44&gt;=Parameters!$C$15),"OK","Amount outside range")</f>
        <v>OK</v>
      </c>
      <c r="L44" t="str">
        <f>IF(AND(D44&lt;=Parameters!$D$16,G44&gt;=Parameters!$D$15),"OK","Amount outside range")</f>
        <v>OK</v>
      </c>
    </row>
    <row r="45" spans="2:12" x14ac:dyDescent="0.25">
      <c r="B45" s="17">
        <f>'Raw Data'!B45</f>
        <v>43</v>
      </c>
      <c r="C45" s="2">
        <f>'Raw Data'!C45</f>
        <v>43831</v>
      </c>
      <c r="D45">
        <f>'Raw Data'!D45</f>
        <v>17</v>
      </c>
      <c r="E45" s="15">
        <f>'Raw Data'!E45</f>
        <v>0.05</v>
      </c>
      <c r="F45" s="15">
        <f>'Raw Data'!F45</f>
        <v>0.44882438326084662</v>
      </c>
      <c r="G45" s="6">
        <f>'Raw Data'!G45</f>
        <v>30126.556437223819</v>
      </c>
      <c r="I45" s="2" t="str">
        <f t="shared" si="1"/>
        <v>Y</v>
      </c>
      <c r="J45" t="str">
        <f>IF(OR(E45=Parameters!$B$12,E45=Parameters!$B$11),"OK","Increase not expected")</f>
        <v>OK</v>
      </c>
      <c r="K45" t="str">
        <f>IF(AND(G45&lt;=Parameters!$C$16,G45&gt;=Parameters!$C$15),"OK","Amount outside range")</f>
        <v>OK</v>
      </c>
      <c r="L45" t="str">
        <f>IF(AND(D45&lt;=Parameters!$D$16,G45&gt;=Parameters!$D$15),"OK","Amount outside range")</f>
        <v>OK</v>
      </c>
    </row>
    <row r="46" spans="2:12" x14ac:dyDescent="0.25">
      <c r="B46" s="17">
        <f>'Raw Data'!B46</f>
        <v>44</v>
      </c>
      <c r="C46" s="2">
        <f>'Raw Data'!C46</f>
        <v>44197</v>
      </c>
      <c r="D46">
        <f>'Raw Data'!D46</f>
        <v>24</v>
      </c>
      <c r="E46" s="15">
        <f>'Raw Data'!E46</f>
        <v>0.05</v>
      </c>
      <c r="F46" s="15">
        <f>'Raw Data'!F46</f>
        <v>8.4574246083225543E-2</v>
      </c>
      <c r="G46" s="6">
        <f>'Raw Data'!G46</f>
        <v>18577.458859282124</v>
      </c>
      <c r="I46" s="2" t="str">
        <f t="shared" si="1"/>
        <v>Y</v>
      </c>
      <c r="J46" t="str">
        <f>IF(OR(E46=Parameters!$B$12,E46=Parameters!$B$11),"OK","Increase not expected")</f>
        <v>OK</v>
      </c>
      <c r="K46" t="str">
        <f>IF(AND(G46&lt;=Parameters!$C$16,G46&gt;=Parameters!$C$15),"OK","Amount outside range")</f>
        <v>OK</v>
      </c>
      <c r="L46" t="str">
        <f>IF(AND(D46&lt;=Parameters!$D$16,G46&gt;=Parameters!$D$15),"OK","Amount outside range")</f>
        <v>OK</v>
      </c>
    </row>
    <row r="47" spans="2:12" x14ac:dyDescent="0.25">
      <c r="B47" s="17">
        <f>'Raw Data'!B47</f>
        <v>45</v>
      </c>
      <c r="C47" s="2">
        <f>'Raw Data'!C47</f>
        <v>43831</v>
      </c>
      <c r="D47">
        <f>'Raw Data'!D47</f>
        <v>15</v>
      </c>
      <c r="E47" s="15">
        <f>'Raw Data'!E47</f>
        <v>0.03</v>
      </c>
      <c r="F47" s="15">
        <f>'Raw Data'!F47</f>
        <v>0.26174207802773164</v>
      </c>
      <c r="G47" s="6">
        <f>'Raw Data'!G47</f>
        <v>37070.495543055324</v>
      </c>
      <c r="I47" s="2" t="str">
        <f t="shared" si="1"/>
        <v>Y</v>
      </c>
      <c r="J47" t="str">
        <f>IF(OR(E47=Parameters!$B$12,E47=Parameters!$B$11),"OK","Increase not expected")</f>
        <v>OK</v>
      </c>
      <c r="K47" t="str">
        <f>IF(AND(G47&lt;=Parameters!$C$16,G47&gt;=Parameters!$C$15),"OK","Amount outside range")</f>
        <v>OK</v>
      </c>
      <c r="L47" t="str">
        <f>IF(AND(D47&lt;=Parameters!$D$16,G47&gt;=Parameters!$D$15),"OK","Amount outside range")</f>
        <v>OK</v>
      </c>
    </row>
    <row r="48" spans="2:12" x14ac:dyDescent="0.25">
      <c r="B48" s="17">
        <f>'Raw Data'!B48</f>
        <v>46</v>
      </c>
      <c r="C48" s="2">
        <f>'Raw Data'!C48</f>
        <v>44197</v>
      </c>
      <c r="D48">
        <f>'Raw Data'!D48</f>
        <v>25</v>
      </c>
      <c r="E48" s="15">
        <f>'Raw Data'!E48</f>
        <v>0.03</v>
      </c>
      <c r="F48" s="15">
        <f>'Raw Data'!F48</f>
        <v>0.17494649791864725</v>
      </c>
      <c r="G48" s="6">
        <f>'Raw Data'!G48</f>
        <v>34485.108300666776</v>
      </c>
      <c r="I48" s="2" t="str">
        <f t="shared" si="1"/>
        <v>Y</v>
      </c>
      <c r="J48" t="str">
        <f>IF(OR(E48=Parameters!$B$12,E48=Parameters!$B$11),"OK","Increase not expected")</f>
        <v>OK</v>
      </c>
      <c r="K48" t="str">
        <f>IF(AND(G48&lt;=Parameters!$C$16,G48&gt;=Parameters!$C$15),"OK","Amount outside range")</f>
        <v>OK</v>
      </c>
      <c r="L48" t="str">
        <f>IF(AND(D48&lt;=Parameters!$D$16,G48&gt;=Parameters!$D$15),"OK","Amount outside range")</f>
        <v>OK</v>
      </c>
    </row>
    <row r="49" spans="2:12" x14ac:dyDescent="0.25">
      <c r="B49" s="17">
        <f>'Raw Data'!B49</f>
        <v>47</v>
      </c>
      <c r="C49" s="2">
        <f>'Raw Data'!C49</f>
        <v>42370</v>
      </c>
      <c r="D49">
        <f>'Raw Data'!D49</f>
        <v>15</v>
      </c>
      <c r="E49" s="15">
        <f>'Raw Data'!E49</f>
        <v>0.05</v>
      </c>
      <c r="F49" s="15">
        <f>'Raw Data'!F49</f>
        <v>0.10993895158326009</v>
      </c>
      <c r="G49" s="6">
        <f>'Raw Data'!G49</f>
        <v>17449.318994632173</v>
      </c>
      <c r="I49" s="2" t="str">
        <f t="shared" si="1"/>
        <v>Y</v>
      </c>
      <c r="J49" t="str">
        <f>IF(OR(E49=Parameters!$B$12,E49=Parameters!$B$11),"OK","Increase not expected")</f>
        <v>OK</v>
      </c>
      <c r="K49" t="str">
        <f>IF(AND(G49&lt;=Parameters!$C$16,G49&gt;=Parameters!$C$15),"OK","Amount outside range")</f>
        <v>OK</v>
      </c>
      <c r="L49" t="str">
        <f>IF(AND(D49&lt;=Parameters!$D$16,G49&gt;=Parameters!$D$15),"OK","Amount outside range")</f>
        <v>OK</v>
      </c>
    </row>
    <row r="50" spans="2:12" x14ac:dyDescent="0.25">
      <c r="B50" s="17">
        <f>'Raw Data'!B50</f>
        <v>48</v>
      </c>
      <c r="C50" s="2">
        <f>'Raw Data'!C50</f>
        <v>40909</v>
      </c>
      <c r="D50">
        <f>'Raw Data'!D50</f>
        <v>15</v>
      </c>
      <c r="E50" s="15">
        <f>'Raw Data'!E50</f>
        <v>0.05</v>
      </c>
      <c r="F50" s="15">
        <f>'Raw Data'!F50</f>
        <v>0.11180250856736218</v>
      </c>
      <c r="G50" s="6">
        <f>'Raw Data'!G50</f>
        <v>20054.626687352349</v>
      </c>
      <c r="I50" s="2" t="str">
        <f t="shared" si="1"/>
        <v>Y</v>
      </c>
      <c r="J50" t="str">
        <f>IF(OR(E50=Parameters!$B$12,E50=Parameters!$B$11),"OK","Increase not expected")</f>
        <v>OK</v>
      </c>
      <c r="K50" t="str">
        <f>IF(AND(G50&lt;=Parameters!$C$16,G50&gt;=Parameters!$C$15),"OK","Amount outside range")</f>
        <v>OK</v>
      </c>
      <c r="L50" t="str">
        <f>IF(AND(D50&lt;=Parameters!$D$16,G50&gt;=Parameters!$D$15),"OK","Amount outside range")</f>
        <v>OK</v>
      </c>
    </row>
    <row r="51" spans="2:12" x14ac:dyDescent="0.25">
      <c r="B51" s="17">
        <f>'Raw Data'!B51</f>
        <v>49</v>
      </c>
      <c r="C51" s="2">
        <f>'Raw Data'!C51</f>
        <v>43831</v>
      </c>
      <c r="D51">
        <f>'Raw Data'!D51</f>
        <v>22</v>
      </c>
      <c r="E51" s="15">
        <f>'Raw Data'!E51</f>
        <v>0.05</v>
      </c>
      <c r="F51" s="15">
        <f>'Raw Data'!F51</f>
        <v>0.45518107611092445</v>
      </c>
      <c r="G51" s="6">
        <f>'Raw Data'!G51</f>
        <v>20669.01572109307</v>
      </c>
      <c r="I51" s="2" t="str">
        <f t="shared" si="1"/>
        <v>Y</v>
      </c>
      <c r="J51" t="str">
        <f>IF(OR(E51=Parameters!$B$12,E51=Parameters!$B$11),"OK","Increase not expected")</f>
        <v>OK</v>
      </c>
      <c r="K51" t="str">
        <f>IF(AND(G51&lt;=Parameters!$C$16,G51&gt;=Parameters!$C$15),"OK","Amount outside range")</f>
        <v>OK</v>
      </c>
      <c r="L51" t="str">
        <f>IF(AND(D51&lt;=Parameters!$D$16,G51&gt;=Parameters!$D$15),"OK","Amount outside range")</f>
        <v>OK</v>
      </c>
    </row>
    <row r="52" spans="2:12" x14ac:dyDescent="0.25">
      <c r="B52" s="17">
        <f>'Raw Data'!B52</f>
        <v>50</v>
      </c>
      <c r="C52" s="2">
        <f>'Raw Data'!C52</f>
        <v>41640</v>
      </c>
      <c r="D52">
        <f>'Raw Data'!D52</f>
        <v>15</v>
      </c>
      <c r="E52" s="15">
        <f>'Raw Data'!E52</f>
        <v>0.03</v>
      </c>
      <c r="F52" s="15">
        <f>'Raw Data'!F52</f>
        <v>0.60942736538860121</v>
      </c>
      <c r="G52" s="6">
        <f>'Raw Data'!G52</f>
        <v>35269.328095487333</v>
      </c>
      <c r="I52" s="2" t="str">
        <f t="shared" si="1"/>
        <v>Y</v>
      </c>
      <c r="J52" t="str">
        <f>IF(OR(E52=Parameters!$B$12,E52=Parameters!$B$11),"OK","Increase not expected")</f>
        <v>OK</v>
      </c>
      <c r="K52" t="str">
        <f>IF(AND(G52&lt;=Parameters!$C$16,G52&gt;=Parameters!$C$15),"OK","Amount outside range")</f>
        <v>OK</v>
      </c>
      <c r="L52" t="str">
        <f>IF(AND(D52&lt;=Parameters!$D$16,G52&gt;=Parameters!$D$15),"OK","Amount outside range")</f>
        <v>OK</v>
      </c>
    </row>
    <row r="53" spans="2:12" x14ac:dyDescent="0.25">
      <c r="B53" s="17">
        <f>'Raw Data'!B53</f>
        <v>51</v>
      </c>
      <c r="C53" s="2">
        <f>'Raw Data'!C53</f>
        <v>42370</v>
      </c>
      <c r="D53">
        <f>'Raw Data'!D53</f>
        <v>21</v>
      </c>
      <c r="E53" s="15">
        <f>'Raw Data'!E53</f>
        <v>0.05</v>
      </c>
      <c r="F53" s="15">
        <f>'Raw Data'!F53</f>
        <v>0.63457253955329462</v>
      </c>
      <c r="G53" s="6">
        <f>'Raw Data'!G53</f>
        <v>21549.449968153094</v>
      </c>
      <c r="I53" s="2" t="str">
        <f t="shared" si="1"/>
        <v>Y</v>
      </c>
      <c r="J53" t="str">
        <f>IF(OR(E53=Parameters!$B$12,E53=Parameters!$B$11),"OK","Increase not expected")</f>
        <v>OK</v>
      </c>
      <c r="K53" t="str">
        <f>IF(AND(G53&lt;=Parameters!$C$16,G53&gt;=Parameters!$C$15),"OK","Amount outside range")</f>
        <v>OK</v>
      </c>
      <c r="L53" t="str">
        <f>IF(AND(D53&lt;=Parameters!$D$16,G53&gt;=Parameters!$D$15),"OK","Amount outside range")</f>
        <v>OK</v>
      </c>
    </row>
    <row r="54" spans="2:12" x14ac:dyDescent="0.25">
      <c r="B54" s="17">
        <f>'Raw Data'!B54</f>
        <v>52</v>
      </c>
      <c r="C54" s="2">
        <f>'Raw Data'!C54</f>
        <v>40909</v>
      </c>
      <c r="D54">
        <f>'Raw Data'!D54</f>
        <v>15</v>
      </c>
      <c r="E54" s="15">
        <f>'Raw Data'!E54</f>
        <v>0.05</v>
      </c>
      <c r="F54" s="15">
        <f>'Raw Data'!F54</f>
        <v>0.44668503538572957</v>
      </c>
      <c r="G54" s="6">
        <f>'Raw Data'!G54</f>
        <v>16961.737112598472</v>
      </c>
      <c r="I54" s="2" t="str">
        <f t="shared" si="1"/>
        <v>Y</v>
      </c>
      <c r="J54" t="str">
        <f>IF(OR(E54=Parameters!$B$12,E54=Parameters!$B$11),"OK","Increase not expected")</f>
        <v>OK</v>
      </c>
      <c r="K54" t="str">
        <f>IF(AND(G54&lt;=Parameters!$C$16,G54&gt;=Parameters!$C$15),"OK","Amount outside range")</f>
        <v>OK</v>
      </c>
      <c r="L54" t="str">
        <f>IF(AND(D54&lt;=Parameters!$D$16,G54&gt;=Parameters!$D$15),"OK","Amount outside range")</f>
        <v>OK</v>
      </c>
    </row>
    <row r="55" spans="2:12" x14ac:dyDescent="0.25">
      <c r="B55" s="17">
        <f>'Raw Data'!B55</f>
        <v>53</v>
      </c>
      <c r="C55" s="2">
        <f>'Raw Data'!C55</f>
        <v>44197</v>
      </c>
      <c r="D55">
        <f>'Raw Data'!D55</f>
        <v>15</v>
      </c>
      <c r="E55" s="15">
        <f>'Raw Data'!E55</f>
        <v>0.05</v>
      </c>
      <c r="F55" s="15">
        <f>'Raw Data'!F55</f>
        <v>0.32009056080915949</v>
      </c>
      <c r="G55" s="6">
        <f>'Raw Data'!G55</f>
        <v>38374.758088996292</v>
      </c>
      <c r="I55" s="2" t="str">
        <f t="shared" si="1"/>
        <v>Y</v>
      </c>
      <c r="J55" t="str">
        <f>IF(OR(E55=Parameters!$B$12,E55=Parameters!$B$11),"OK","Increase not expected")</f>
        <v>OK</v>
      </c>
      <c r="K55" t="str">
        <f>IF(AND(G55&lt;=Parameters!$C$16,G55&gt;=Parameters!$C$15),"OK","Amount outside range")</f>
        <v>OK</v>
      </c>
      <c r="L55" t="str">
        <f>IF(AND(D55&lt;=Parameters!$D$16,G55&gt;=Parameters!$D$15),"OK","Amount outside range")</f>
        <v>OK</v>
      </c>
    </row>
    <row r="56" spans="2:12" x14ac:dyDescent="0.25">
      <c r="B56" s="17">
        <f>'Raw Data'!B56</f>
        <v>54</v>
      </c>
      <c r="C56" s="2">
        <f>'Raw Data'!C56</f>
        <v>43101</v>
      </c>
      <c r="D56">
        <f>'Raw Data'!D56</f>
        <v>16</v>
      </c>
      <c r="E56" s="15">
        <f>'Raw Data'!E56</f>
        <v>0.03</v>
      </c>
      <c r="F56" s="15">
        <f>'Raw Data'!F56</f>
        <v>3.2956714651216044E-2</v>
      </c>
      <c r="G56" s="6">
        <f>'Raw Data'!G56</f>
        <v>30881.399644772082</v>
      </c>
      <c r="I56" s="2" t="str">
        <f t="shared" si="1"/>
        <v>Y</v>
      </c>
      <c r="J56" t="str">
        <f>IF(OR(E56=Parameters!$B$12,E56=Parameters!$B$11),"OK","Increase not expected")</f>
        <v>OK</v>
      </c>
      <c r="K56" t="str">
        <f>IF(AND(G56&lt;=Parameters!$C$16,G56&gt;=Parameters!$C$15),"OK","Amount outside range")</f>
        <v>OK</v>
      </c>
      <c r="L56" t="str">
        <f>IF(AND(D56&lt;=Parameters!$D$16,G56&gt;=Parameters!$D$15),"OK","Amount outside range")</f>
        <v>OK</v>
      </c>
    </row>
    <row r="57" spans="2:12" x14ac:dyDescent="0.25">
      <c r="B57" s="17">
        <f>'Raw Data'!B57</f>
        <v>55</v>
      </c>
      <c r="C57" s="2">
        <f>'Raw Data'!C57</f>
        <v>41275</v>
      </c>
      <c r="D57">
        <f>'Raw Data'!D57</f>
        <v>25</v>
      </c>
      <c r="E57" s="15">
        <f>'Raw Data'!E57</f>
        <v>0.03</v>
      </c>
      <c r="F57" s="15">
        <f>'Raw Data'!F57</f>
        <v>4.5095514393318555E-2</v>
      </c>
      <c r="G57" s="6">
        <f>'Raw Data'!G57</f>
        <v>36660.772421652291</v>
      </c>
      <c r="I57" s="2" t="str">
        <f t="shared" si="1"/>
        <v>Y</v>
      </c>
      <c r="J57" t="str">
        <f>IF(OR(E57=Parameters!$B$12,E57=Parameters!$B$11),"OK","Increase not expected")</f>
        <v>OK</v>
      </c>
      <c r="K57" t="str">
        <f>IF(AND(G57&lt;=Parameters!$C$16,G57&gt;=Parameters!$C$15),"OK","Amount outside range")</f>
        <v>OK</v>
      </c>
      <c r="L57" t="str">
        <f>IF(AND(D57&lt;=Parameters!$D$16,G57&gt;=Parameters!$D$15),"OK","Amount outside range")</f>
        <v>OK</v>
      </c>
    </row>
    <row r="58" spans="2:12" x14ac:dyDescent="0.25">
      <c r="B58" s="17">
        <f>'Raw Data'!B58</f>
        <v>56</v>
      </c>
      <c r="C58" s="2">
        <f>'Raw Data'!C58</f>
        <v>44197</v>
      </c>
      <c r="D58">
        <f>'Raw Data'!D58</f>
        <v>23</v>
      </c>
      <c r="E58" s="15">
        <f>'Raw Data'!E58</f>
        <v>0.03</v>
      </c>
      <c r="F58" s="15">
        <f>'Raw Data'!F58</f>
        <v>0.3952656914938395</v>
      </c>
      <c r="G58" s="6">
        <f>'Raw Data'!G58</f>
        <v>15836.68655837356</v>
      </c>
      <c r="I58" s="2" t="str">
        <f t="shared" si="1"/>
        <v>Y</v>
      </c>
      <c r="J58" t="str">
        <f>IF(OR(E58=Parameters!$B$12,E58=Parameters!$B$11),"OK","Increase not expected")</f>
        <v>OK</v>
      </c>
      <c r="K58" t="str">
        <f>IF(AND(G58&lt;=Parameters!$C$16,G58&gt;=Parameters!$C$15),"OK","Amount outside range")</f>
        <v>OK</v>
      </c>
      <c r="L58" t="str">
        <f>IF(AND(D58&lt;=Parameters!$D$16,G58&gt;=Parameters!$D$15),"OK","Amount outside range")</f>
        <v>OK</v>
      </c>
    </row>
    <row r="59" spans="2:12" x14ac:dyDescent="0.25">
      <c r="B59" s="17">
        <f>'Raw Data'!B59</f>
        <v>57</v>
      </c>
      <c r="C59" s="2">
        <f>'Raw Data'!C59</f>
        <v>41640</v>
      </c>
      <c r="D59">
        <f>'Raw Data'!D59</f>
        <v>16</v>
      </c>
      <c r="E59" s="15">
        <f>'Raw Data'!E59</f>
        <v>0.03</v>
      </c>
      <c r="F59" s="15">
        <f>'Raw Data'!F59</f>
        <v>0.38126004933885566</v>
      </c>
      <c r="G59" s="6">
        <f>'Raw Data'!G59</f>
        <v>18468.562136080836</v>
      </c>
      <c r="I59" s="2" t="str">
        <f t="shared" si="1"/>
        <v>Y</v>
      </c>
      <c r="J59" t="str">
        <f>IF(OR(E59=Parameters!$B$12,E59=Parameters!$B$11),"OK","Increase not expected")</f>
        <v>OK</v>
      </c>
      <c r="K59" t="str">
        <f>IF(AND(G59&lt;=Parameters!$C$16,G59&gt;=Parameters!$C$15),"OK","Amount outside range")</f>
        <v>OK</v>
      </c>
      <c r="L59" t="str">
        <f>IF(AND(D59&lt;=Parameters!$D$16,G59&gt;=Parameters!$D$15),"OK","Amount outside range")</f>
        <v>OK</v>
      </c>
    </row>
    <row r="60" spans="2:12" x14ac:dyDescent="0.25">
      <c r="B60" s="17">
        <f>'Raw Data'!B60</f>
        <v>58</v>
      </c>
      <c r="C60" s="2">
        <f>'Raw Data'!C60</f>
        <v>42736</v>
      </c>
      <c r="D60">
        <f>'Raw Data'!D60</f>
        <v>15</v>
      </c>
      <c r="E60" s="15">
        <f>'Raw Data'!E60</f>
        <v>0.03</v>
      </c>
      <c r="F60" s="15">
        <f>'Raw Data'!F60</f>
        <v>7.0504215491156708E-2</v>
      </c>
      <c r="G60" s="6">
        <f>'Raw Data'!G60</f>
        <v>16784.18519364141</v>
      </c>
      <c r="I60" s="2" t="str">
        <f t="shared" si="1"/>
        <v>Y</v>
      </c>
      <c r="J60" t="str">
        <f>IF(OR(E60=Parameters!$B$12,E60=Parameters!$B$11),"OK","Increase not expected")</f>
        <v>OK</v>
      </c>
      <c r="K60" t="str">
        <f>IF(AND(G60&lt;=Parameters!$C$16,G60&gt;=Parameters!$C$15),"OK","Amount outside range")</f>
        <v>OK</v>
      </c>
      <c r="L60" t="str">
        <f>IF(AND(D60&lt;=Parameters!$D$16,G60&gt;=Parameters!$D$15),"OK","Amount outside range")</f>
        <v>OK</v>
      </c>
    </row>
    <row r="61" spans="2:12" x14ac:dyDescent="0.25">
      <c r="B61" s="17">
        <f>'Raw Data'!B61</f>
        <v>59</v>
      </c>
      <c r="C61" s="2">
        <f>'Raw Data'!C61</f>
        <v>43466</v>
      </c>
      <c r="D61">
        <f>'Raw Data'!D61</f>
        <v>15</v>
      </c>
      <c r="E61" s="15">
        <f>'Raw Data'!E61</f>
        <v>0.05</v>
      </c>
      <c r="F61" s="15">
        <f>'Raw Data'!F61</f>
        <v>0.28084113662117566</v>
      </c>
      <c r="G61" s="6">
        <f>'Raw Data'!G61</f>
        <v>36951.914489958828</v>
      </c>
      <c r="I61" s="2" t="str">
        <f t="shared" si="1"/>
        <v>Y</v>
      </c>
      <c r="J61" t="str">
        <f>IF(OR(E61=Parameters!$B$12,E61=Parameters!$B$11),"OK","Increase not expected")</f>
        <v>OK</v>
      </c>
      <c r="K61" t="str">
        <f>IF(AND(G61&lt;=Parameters!$C$16,G61&gt;=Parameters!$C$15),"OK","Amount outside range")</f>
        <v>OK</v>
      </c>
      <c r="L61" t="str">
        <f>IF(AND(D61&lt;=Parameters!$D$16,G61&gt;=Parameters!$D$15),"OK","Amount outside range")</f>
        <v>OK</v>
      </c>
    </row>
    <row r="62" spans="2:12" x14ac:dyDescent="0.25">
      <c r="B62" s="17">
        <f>'Raw Data'!B62</f>
        <v>60</v>
      </c>
      <c r="C62" s="2">
        <f>'Raw Data'!C62</f>
        <v>42005</v>
      </c>
      <c r="D62">
        <f>'Raw Data'!D62</f>
        <v>15</v>
      </c>
      <c r="E62" s="15">
        <f>'Raw Data'!E62</f>
        <v>0.05</v>
      </c>
      <c r="F62" s="15">
        <f>'Raw Data'!F62</f>
        <v>0.4037410954019045</v>
      </c>
      <c r="G62" s="6">
        <f>'Raw Data'!G62</f>
        <v>26118.371730204846</v>
      </c>
      <c r="I62" s="2" t="str">
        <f t="shared" si="1"/>
        <v>Y</v>
      </c>
      <c r="J62" t="str">
        <f>IF(OR(E62=Parameters!$B$12,E62=Parameters!$B$11),"OK","Increase not expected")</f>
        <v>OK</v>
      </c>
      <c r="K62" t="str">
        <f>IF(AND(G62&lt;=Parameters!$C$16,G62&gt;=Parameters!$C$15),"OK","Amount outside range")</f>
        <v>OK</v>
      </c>
      <c r="L62" t="str">
        <f>IF(AND(D62&lt;=Parameters!$D$16,G62&gt;=Parameters!$D$15),"OK","Amount outside range")</f>
        <v>OK</v>
      </c>
    </row>
    <row r="63" spans="2:12" x14ac:dyDescent="0.25">
      <c r="B63" s="17">
        <f>'Raw Data'!B63</f>
        <v>61</v>
      </c>
      <c r="C63" s="2">
        <f>'Raw Data'!C63</f>
        <v>41275</v>
      </c>
      <c r="D63">
        <f>'Raw Data'!D63</f>
        <v>15</v>
      </c>
      <c r="E63" s="15">
        <f>'Raw Data'!E63</f>
        <v>0.03</v>
      </c>
      <c r="F63" s="15">
        <f>'Raw Data'!F63</f>
        <v>2.2250580517651119E-2</v>
      </c>
      <c r="G63" s="6">
        <f>'Raw Data'!G63</f>
        <v>21185.739750853198</v>
      </c>
      <c r="I63" s="2" t="str">
        <f t="shared" si="1"/>
        <v>Y</v>
      </c>
      <c r="J63" t="str">
        <f>IF(OR(E63=Parameters!$B$12,E63=Parameters!$B$11),"OK","Increase not expected")</f>
        <v>OK</v>
      </c>
      <c r="K63" t="str">
        <f>IF(AND(G63&lt;=Parameters!$C$16,G63&gt;=Parameters!$C$15),"OK","Amount outside range")</f>
        <v>OK</v>
      </c>
      <c r="L63" t="str">
        <f>IF(AND(D63&lt;=Parameters!$D$16,G63&gt;=Parameters!$D$15),"OK","Amount outside range")</f>
        <v>OK</v>
      </c>
    </row>
    <row r="64" spans="2:12" x14ac:dyDescent="0.25">
      <c r="B64" s="17">
        <f>'Raw Data'!B64</f>
        <v>62</v>
      </c>
      <c r="C64" s="2">
        <f>'Raw Data'!C64</f>
        <v>43101</v>
      </c>
      <c r="D64">
        <f>'Raw Data'!D64</f>
        <v>17</v>
      </c>
      <c r="E64" s="15">
        <f>'Raw Data'!E64</f>
        <v>0.05</v>
      </c>
      <c r="F64" s="15">
        <f>'Raw Data'!F64</f>
        <v>0.15535863920031948</v>
      </c>
      <c r="G64" s="6">
        <f>'Raw Data'!G64</f>
        <v>37239.009660733493</v>
      </c>
      <c r="I64" s="2" t="str">
        <f t="shared" si="1"/>
        <v>Y</v>
      </c>
      <c r="J64" t="str">
        <f>IF(OR(E64=Parameters!$B$12,E64=Parameters!$B$11),"OK","Increase not expected")</f>
        <v>OK</v>
      </c>
      <c r="K64" t="str">
        <f>IF(AND(G64&lt;=Parameters!$C$16,G64&gt;=Parameters!$C$15),"OK","Amount outside range")</f>
        <v>OK</v>
      </c>
      <c r="L64" t="str">
        <f>IF(AND(D64&lt;=Parameters!$D$16,G64&gt;=Parameters!$D$15),"OK","Amount outside range")</f>
        <v>OK</v>
      </c>
    </row>
    <row r="65" spans="2:12" x14ac:dyDescent="0.25">
      <c r="B65" s="17">
        <f>'Raw Data'!B65</f>
        <v>63</v>
      </c>
      <c r="C65" s="2">
        <f>'Raw Data'!C65</f>
        <v>41275</v>
      </c>
      <c r="D65">
        <f>'Raw Data'!D65</f>
        <v>22</v>
      </c>
      <c r="E65" s="15">
        <f>'Raw Data'!E65</f>
        <v>0.05</v>
      </c>
      <c r="F65" s="15">
        <f>'Raw Data'!F65</f>
        <v>0.23601279169150535</v>
      </c>
      <c r="G65" s="6">
        <f>'Raw Data'!G65</f>
        <v>31696.576841700433</v>
      </c>
      <c r="I65" s="2" t="str">
        <f t="shared" si="1"/>
        <v>Y</v>
      </c>
      <c r="J65" t="str">
        <f>IF(OR(E65=Parameters!$B$12,E65=Parameters!$B$11),"OK","Increase not expected")</f>
        <v>OK</v>
      </c>
      <c r="K65" t="str">
        <f>IF(AND(G65&lt;=Parameters!$C$16,G65&gt;=Parameters!$C$15),"OK","Amount outside range")</f>
        <v>OK</v>
      </c>
      <c r="L65" t="str">
        <f>IF(AND(D65&lt;=Parameters!$D$16,G65&gt;=Parameters!$D$15),"OK","Amount outside range")</f>
        <v>OK</v>
      </c>
    </row>
    <row r="66" spans="2:12" x14ac:dyDescent="0.25">
      <c r="B66" s="17">
        <f>'Raw Data'!B66</f>
        <v>64</v>
      </c>
      <c r="C66" s="2">
        <f>'Raw Data'!C66</f>
        <v>42370</v>
      </c>
      <c r="D66">
        <f>'Raw Data'!D66</f>
        <v>25</v>
      </c>
      <c r="E66" s="15">
        <f>'Raw Data'!E66</f>
        <v>0.05</v>
      </c>
      <c r="F66" s="15">
        <f>'Raw Data'!F66</f>
        <v>2.3478393289624009E-2</v>
      </c>
      <c r="G66" s="6">
        <f>'Raw Data'!G66</f>
        <v>35452.716331134216</v>
      </c>
      <c r="I66" s="2" t="str">
        <f t="shared" si="1"/>
        <v>Y</v>
      </c>
      <c r="J66" t="str">
        <f>IF(OR(E66=Parameters!$B$12,E66=Parameters!$B$11),"OK","Increase not expected")</f>
        <v>OK</v>
      </c>
      <c r="K66" t="str">
        <f>IF(AND(G66&lt;=Parameters!$C$16,G66&gt;=Parameters!$C$15),"OK","Amount outside range")</f>
        <v>OK</v>
      </c>
      <c r="L66" t="str">
        <f>IF(AND(D66&lt;=Parameters!$D$16,G66&gt;=Parameters!$D$15),"OK","Amount outside range")</f>
        <v>OK</v>
      </c>
    </row>
    <row r="67" spans="2:12" x14ac:dyDescent="0.25">
      <c r="B67" s="17">
        <f>'Raw Data'!B67</f>
        <v>65</v>
      </c>
      <c r="C67" s="2">
        <f>'Raw Data'!C67</f>
        <v>43466</v>
      </c>
      <c r="D67">
        <f>'Raw Data'!D67</f>
        <v>19</v>
      </c>
      <c r="E67" s="15">
        <f>'Raw Data'!E67</f>
        <v>0.05</v>
      </c>
      <c r="F67" s="15">
        <f>'Raw Data'!F67</f>
        <v>0.5005093765783426</v>
      </c>
      <c r="G67" s="6">
        <f>'Raw Data'!G67</f>
        <v>17682.646877276282</v>
      </c>
      <c r="I67" s="2" t="str">
        <f t="shared" ref="I67:I102" si="2">IF(C67+D67*Daysperyear&lt;AmendmentDate,"N","Y")</f>
        <v>Y</v>
      </c>
      <c r="J67" t="str">
        <f>IF(OR(E67=Parameters!$B$12,E67=Parameters!$B$11),"OK","Increase not expected")</f>
        <v>OK</v>
      </c>
      <c r="K67" t="str">
        <f>IF(AND(G67&lt;=Parameters!$C$16,G67&gt;=Parameters!$C$15),"OK","Amount outside range")</f>
        <v>OK</v>
      </c>
      <c r="L67" t="str">
        <f>IF(AND(D67&lt;=Parameters!$D$16,G67&gt;=Parameters!$D$15),"OK","Amount outside range")</f>
        <v>OK</v>
      </c>
    </row>
    <row r="68" spans="2:12" x14ac:dyDescent="0.25">
      <c r="B68" s="17">
        <f>'Raw Data'!B68</f>
        <v>66</v>
      </c>
      <c r="C68" s="2">
        <f>'Raw Data'!C68</f>
        <v>43831</v>
      </c>
      <c r="D68">
        <f>'Raw Data'!D68</f>
        <v>15</v>
      </c>
      <c r="E68" s="15">
        <f>'Raw Data'!E68</f>
        <v>0.05</v>
      </c>
      <c r="F68" s="15">
        <f>'Raw Data'!F68</f>
        <v>2.3472634415076785E-2</v>
      </c>
      <c r="G68" s="6">
        <f>'Raw Data'!G68</f>
        <v>18619.267033610904</v>
      </c>
      <c r="I68" s="2" t="str">
        <f t="shared" si="2"/>
        <v>Y</v>
      </c>
      <c r="J68" t="str">
        <f>IF(OR(E68=Parameters!$B$12,E68=Parameters!$B$11),"OK","Increase not expected")</f>
        <v>OK</v>
      </c>
      <c r="K68" t="str">
        <f>IF(AND(G68&lt;=Parameters!$C$16,G68&gt;=Parameters!$C$15),"OK","Amount outside range")</f>
        <v>OK</v>
      </c>
      <c r="L68" t="str">
        <f>IF(AND(D68&lt;=Parameters!$D$16,G68&gt;=Parameters!$D$15),"OK","Amount outside range")</f>
        <v>OK</v>
      </c>
    </row>
    <row r="69" spans="2:12" x14ac:dyDescent="0.25">
      <c r="B69" s="17">
        <f>'Raw Data'!B69</f>
        <v>67</v>
      </c>
      <c r="C69" s="2">
        <f>'Raw Data'!C69</f>
        <v>40909</v>
      </c>
      <c r="D69">
        <f>'Raw Data'!D69</f>
        <v>15</v>
      </c>
      <c r="E69" s="15">
        <f>'Raw Data'!E69</f>
        <v>0.05</v>
      </c>
      <c r="F69" s="15">
        <f>'Raw Data'!F69</f>
        <v>0.20200207524970465</v>
      </c>
      <c r="G69" s="6">
        <f>'Raw Data'!G69</f>
        <v>30999.618183073959</v>
      </c>
      <c r="I69" s="2" t="str">
        <f t="shared" si="2"/>
        <v>Y</v>
      </c>
      <c r="J69" t="str">
        <f>IF(OR(E69=Parameters!$B$12,E69=Parameters!$B$11),"OK","Increase not expected")</f>
        <v>OK</v>
      </c>
      <c r="K69" t="str">
        <f>IF(AND(G69&lt;=Parameters!$C$16,G69&gt;=Parameters!$C$15),"OK","Amount outside range")</f>
        <v>OK</v>
      </c>
      <c r="L69" t="str">
        <f>IF(AND(D69&lt;=Parameters!$D$16,G69&gt;=Parameters!$D$15),"OK","Amount outside range")</f>
        <v>OK</v>
      </c>
    </row>
    <row r="70" spans="2:12" x14ac:dyDescent="0.25">
      <c r="B70" s="17">
        <f>'Raw Data'!B70</f>
        <v>68</v>
      </c>
      <c r="C70" s="2">
        <f>'Raw Data'!C70</f>
        <v>44197</v>
      </c>
      <c r="D70">
        <f>'Raw Data'!D70</f>
        <v>15</v>
      </c>
      <c r="E70" s="15">
        <f>'Raw Data'!E70</f>
        <v>0.03</v>
      </c>
      <c r="F70" s="15">
        <f>'Raw Data'!F70</f>
        <v>0.36021698762324067</v>
      </c>
      <c r="G70" s="6">
        <f>'Raw Data'!G70</f>
        <v>36522.803346968722</v>
      </c>
      <c r="I70" s="2" t="str">
        <f t="shared" si="2"/>
        <v>Y</v>
      </c>
      <c r="J70" t="str">
        <f>IF(OR(E70=Parameters!$B$12,E70=Parameters!$B$11),"OK","Increase not expected")</f>
        <v>OK</v>
      </c>
      <c r="K70" t="str">
        <f>IF(AND(G70&lt;=Parameters!$C$16,G70&gt;=Parameters!$C$15),"OK","Amount outside range")</f>
        <v>OK</v>
      </c>
      <c r="L70" t="str">
        <f>IF(AND(D70&lt;=Parameters!$D$16,G70&gt;=Parameters!$D$15),"OK","Amount outside range")</f>
        <v>OK</v>
      </c>
    </row>
    <row r="71" spans="2:12" x14ac:dyDescent="0.25">
      <c r="B71" s="17">
        <f>'Raw Data'!B71</f>
        <v>69</v>
      </c>
      <c r="C71" s="2">
        <f>'Raw Data'!C71</f>
        <v>41640</v>
      </c>
      <c r="D71">
        <f>'Raw Data'!D71</f>
        <v>15</v>
      </c>
      <c r="E71" s="15">
        <f>'Raw Data'!E71</f>
        <v>0.05</v>
      </c>
      <c r="F71" s="15">
        <f>'Raw Data'!F71</f>
        <v>0.34947077718973679</v>
      </c>
      <c r="G71" s="6">
        <f>'Raw Data'!G71</f>
        <v>33536.137946009636</v>
      </c>
      <c r="I71" s="2" t="str">
        <f t="shared" si="2"/>
        <v>Y</v>
      </c>
      <c r="J71" t="str">
        <f>IF(OR(E71=Parameters!$B$12,E71=Parameters!$B$11),"OK","Increase not expected")</f>
        <v>OK</v>
      </c>
      <c r="K71" t="str">
        <f>IF(AND(G71&lt;=Parameters!$C$16,G71&gt;=Parameters!$C$15),"OK","Amount outside range")</f>
        <v>OK</v>
      </c>
      <c r="L71" t="str">
        <f>IF(AND(D71&lt;=Parameters!$D$16,G71&gt;=Parameters!$D$15),"OK","Amount outside range")</f>
        <v>OK</v>
      </c>
    </row>
    <row r="72" spans="2:12" x14ac:dyDescent="0.25">
      <c r="B72" s="17">
        <f>'Raw Data'!B72</f>
        <v>70</v>
      </c>
      <c r="C72" s="2">
        <f>'Raw Data'!C72</f>
        <v>44197</v>
      </c>
      <c r="D72">
        <f>'Raw Data'!D72</f>
        <v>24</v>
      </c>
      <c r="E72" s="15">
        <f>'Raw Data'!E72</f>
        <v>0.03</v>
      </c>
      <c r="F72" s="15">
        <f>'Raw Data'!F72</f>
        <v>0.64748960342122464</v>
      </c>
      <c r="G72" s="6">
        <f>'Raw Data'!G72</f>
        <v>20544.077760422275</v>
      </c>
      <c r="I72" s="2" t="str">
        <f t="shared" si="2"/>
        <v>Y</v>
      </c>
      <c r="J72" t="str">
        <f>IF(OR(E72=Parameters!$B$12,E72=Parameters!$B$11),"OK","Increase not expected")</f>
        <v>OK</v>
      </c>
      <c r="K72" t="str">
        <f>IF(AND(G72&lt;=Parameters!$C$16,G72&gt;=Parameters!$C$15),"OK","Amount outside range")</f>
        <v>OK</v>
      </c>
      <c r="L72" t="str">
        <f>IF(AND(D72&lt;=Parameters!$D$16,G72&gt;=Parameters!$D$15),"OK","Amount outside range")</f>
        <v>OK</v>
      </c>
    </row>
    <row r="73" spans="2:12" x14ac:dyDescent="0.25">
      <c r="B73" s="17">
        <f>'Raw Data'!B73</f>
        <v>71</v>
      </c>
      <c r="C73" s="2">
        <f>'Raw Data'!C73</f>
        <v>43831</v>
      </c>
      <c r="D73">
        <f>'Raw Data'!D73</f>
        <v>15</v>
      </c>
      <c r="E73" s="15">
        <f>'Raw Data'!E73</f>
        <v>0.03</v>
      </c>
      <c r="F73" s="15">
        <f>'Raw Data'!F73</f>
        <v>0.19966450204042563</v>
      </c>
      <c r="G73" s="6">
        <f>'Raw Data'!G73</f>
        <v>23144.347186239516</v>
      </c>
      <c r="I73" s="2" t="str">
        <f t="shared" si="2"/>
        <v>Y</v>
      </c>
      <c r="J73" t="str">
        <f>IF(OR(E73=Parameters!$B$12,E73=Parameters!$B$11),"OK","Increase not expected")</f>
        <v>OK</v>
      </c>
      <c r="K73" t="str">
        <f>IF(AND(G73&lt;=Parameters!$C$16,G73&gt;=Parameters!$C$15),"OK","Amount outside range")</f>
        <v>OK</v>
      </c>
      <c r="L73" t="str">
        <f>IF(AND(D73&lt;=Parameters!$D$16,G73&gt;=Parameters!$D$15),"OK","Amount outside range")</f>
        <v>OK</v>
      </c>
    </row>
    <row r="74" spans="2:12" x14ac:dyDescent="0.25">
      <c r="B74" s="17">
        <f>'Raw Data'!B74</f>
        <v>72</v>
      </c>
      <c r="C74" s="2">
        <f>'Raw Data'!C74</f>
        <v>42736</v>
      </c>
      <c r="D74">
        <f>'Raw Data'!D74</f>
        <v>22</v>
      </c>
      <c r="E74" s="15">
        <f>'Raw Data'!E74</f>
        <v>0.05</v>
      </c>
      <c r="F74" s="15">
        <f>'Raw Data'!F74</f>
        <v>0.33676074136981377</v>
      </c>
      <c r="G74" s="6">
        <f>'Raw Data'!G74</f>
        <v>13657.970915726977</v>
      </c>
      <c r="I74" s="2" t="str">
        <f t="shared" si="2"/>
        <v>Y</v>
      </c>
      <c r="J74" t="str">
        <f>IF(OR(E74=Parameters!$B$12,E74=Parameters!$B$11),"OK","Increase not expected")</f>
        <v>OK</v>
      </c>
      <c r="K74" t="str">
        <f>IF(AND(G74&lt;=Parameters!$C$16,G74&gt;=Parameters!$C$15),"OK","Amount outside range")</f>
        <v>OK</v>
      </c>
      <c r="L74" t="str">
        <f>IF(AND(D74&lt;=Parameters!$D$16,G74&gt;=Parameters!$D$15),"OK","Amount outside range")</f>
        <v>OK</v>
      </c>
    </row>
    <row r="75" spans="2:12" x14ac:dyDescent="0.25">
      <c r="B75" s="17">
        <f>'Raw Data'!B75</f>
        <v>73</v>
      </c>
      <c r="C75" s="2">
        <f>'Raw Data'!C75</f>
        <v>42005</v>
      </c>
      <c r="D75">
        <f>'Raw Data'!D75</f>
        <v>15</v>
      </c>
      <c r="E75" s="15">
        <f>'Raw Data'!E75</f>
        <v>0.05</v>
      </c>
      <c r="F75" s="15">
        <f>'Raw Data'!F75</f>
        <v>3.0805313492737327E-2</v>
      </c>
      <c r="G75" s="6">
        <f>'Raw Data'!G75</f>
        <v>33616.033315767425</v>
      </c>
      <c r="I75" s="2" t="str">
        <f t="shared" si="2"/>
        <v>Y</v>
      </c>
      <c r="J75" t="str">
        <f>IF(OR(E75=Parameters!$B$12,E75=Parameters!$B$11),"OK","Increase not expected")</f>
        <v>OK</v>
      </c>
      <c r="K75" t="str">
        <f>IF(AND(G75&lt;=Parameters!$C$16,G75&gt;=Parameters!$C$15),"OK","Amount outside range")</f>
        <v>OK</v>
      </c>
      <c r="L75" t="str">
        <f>IF(AND(D75&lt;=Parameters!$D$16,G75&gt;=Parameters!$D$15),"OK","Amount outside range")</f>
        <v>OK</v>
      </c>
    </row>
    <row r="76" spans="2:12" x14ac:dyDescent="0.25">
      <c r="B76" s="17">
        <f>'Raw Data'!B76</f>
        <v>74</v>
      </c>
      <c r="C76" s="2">
        <f>'Raw Data'!C76</f>
        <v>43831</v>
      </c>
      <c r="D76">
        <f>'Raw Data'!D76</f>
        <v>21</v>
      </c>
      <c r="E76" s="15">
        <f>'Raw Data'!E76</f>
        <v>0.03</v>
      </c>
      <c r="F76" s="15">
        <f>'Raw Data'!F76</f>
        <v>0.31826104575126035</v>
      </c>
      <c r="G76" s="6">
        <f>'Raw Data'!G76</f>
        <v>29353.641313800148</v>
      </c>
      <c r="I76" s="2" t="str">
        <f t="shared" si="2"/>
        <v>Y</v>
      </c>
      <c r="J76" t="str">
        <f>IF(OR(E76=Parameters!$B$12,E76=Parameters!$B$11),"OK","Increase not expected")</f>
        <v>OK</v>
      </c>
      <c r="K76" t="str">
        <f>IF(AND(G76&lt;=Parameters!$C$16,G76&gt;=Parameters!$C$15),"OK","Amount outside range")</f>
        <v>OK</v>
      </c>
      <c r="L76" t="str">
        <f>IF(AND(D76&lt;=Parameters!$D$16,G76&gt;=Parameters!$D$15),"OK","Amount outside range")</f>
        <v>OK</v>
      </c>
    </row>
    <row r="77" spans="2:12" x14ac:dyDescent="0.25">
      <c r="B77" s="17">
        <f>'Raw Data'!B77</f>
        <v>75</v>
      </c>
      <c r="C77" s="2">
        <f>'Raw Data'!C77</f>
        <v>43101</v>
      </c>
      <c r="D77">
        <f>'Raw Data'!D77</f>
        <v>25</v>
      </c>
      <c r="E77" s="15">
        <f>'Raw Data'!E77</f>
        <v>0.03</v>
      </c>
      <c r="F77" s="15">
        <f>'Raw Data'!F77</f>
        <v>0.40401286804360437</v>
      </c>
      <c r="G77" s="6">
        <f>'Raw Data'!G77</f>
        <v>15773.988859138044</v>
      </c>
      <c r="I77" s="2" t="str">
        <f t="shared" si="2"/>
        <v>Y</v>
      </c>
      <c r="J77" t="str">
        <f>IF(OR(E77=Parameters!$B$12,E77=Parameters!$B$11),"OK","Increase not expected")</f>
        <v>OK</v>
      </c>
      <c r="K77" t="str">
        <f>IF(AND(G77&lt;=Parameters!$C$16,G77&gt;=Parameters!$C$15),"OK","Amount outside range")</f>
        <v>OK</v>
      </c>
      <c r="L77" t="str">
        <f>IF(AND(D77&lt;=Parameters!$D$16,G77&gt;=Parameters!$D$15),"OK","Amount outside range")</f>
        <v>OK</v>
      </c>
    </row>
    <row r="78" spans="2:12" x14ac:dyDescent="0.25">
      <c r="B78" s="17">
        <f>'Raw Data'!B78</f>
        <v>76</v>
      </c>
      <c r="C78" s="2">
        <f>'Raw Data'!C78</f>
        <v>43101</v>
      </c>
      <c r="D78">
        <f>'Raw Data'!D78</f>
        <v>15</v>
      </c>
      <c r="E78" s="15">
        <f>'Raw Data'!E78</f>
        <v>0.03</v>
      </c>
      <c r="F78" s="15">
        <f>'Raw Data'!F78</f>
        <v>8.0305609762618788E-2</v>
      </c>
      <c r="G78" s="6">
        <f>'Raw Data'!G78</f>
        <v>34330.876880493335</v>
      </c>
      <c r="I78" s="2" t="str">
        <f t="shared" si="2"/>
        <v>Y</v>
      </c>
      <c r="J78" t="str">
        <f>IF(OR(E78=Parameters!$B$12,E78=Parameters!$B$11),"OK","Increase not expected")</f>
        <v>OK</v>
      </c>
      <c r="K78" t="str">
        <f>IF(AND(G78&lt;=Parameters!$C$16,G78&gt;=Parameters!$C$15),"OK","Amount outside range")</f>
        <v>OK</v>
      </c>
      <c r="L78" t="str">
        <f>IF(AND(D78&lt;=Parameters!$D$16,G78&gt;=Parameters!$D$15),"OK","Amount outside range")</f>
        <v>OK</v>
      </c>
    </row>
    <row r="79" spans="2:12" x14ac:dyDescent="0.25">
      <c r="B79" s="17">
        <f>'Raw Data'!B79</f>
        <v>77</v>
      </c>
      <c r="C79" s="2">
        <f>'Raw Data'!C79</f>
        <v>44197</v>
      </c>
      <c r="D79">
        <f>'Raw Data'!D79</f>
        <v>24</v>
      </c>
      <c r="E79" s="15">
        <f>'Raw Data'!E79</f>
        <v>0.03</v>
      </c>
      <c r="F79" s="15">
        <f>'Raw Data'!F79</f>
        <v>0.49254760214712517</v>
      </c>
      <c r="G79" s="6">
        <f>'Raw Data'!G79</f>
        <v>14340.250174749515</v>
      </c>
      <c r="I79" s="2" t="str">
        <f t="shared" si="2"/>
        <v>Y</v>
      </c>
      <c r="J79" t="str">
        <f>IF(OR(E79=Parameters!$B$12,E79=Parameters!$B$11),"OK","Increase not expected")</f>
        <v>OK</v>
      </c>
      <c r="K79" t="str">
        <f>IF(AND(G79&lt;=Parameters!$C$16,G79&gt;=Parameters!$C$15),"OK","Amount outside range")</f>
        <v>OK</v>
      </c>
      <c r="L79" t="str">
        <f>IF(AND(D79&lt;=Parameters!$D$16,G79&gt;=Parameters!$D$15),"OK","Amount outside range")</f>
        <v>OK</v>
      </c>
    </row>
    <row r="80" spans="2:12" x14ac:dyDescent="0.25">
      <c r="B80" s="17">
        <f>'Raw Data'!B80</f>
        <v>78</v>
      </c>
      <c r="C80" s="2">
        <f>'Raw Data'!C80</f>
        <v>41275</v>
      </c>
      <c r="D80">
        <f>'Raw Data'!D80</f>
        <v>15</v>
      </c>
      <c r="E80" s="15">
        <f>'Raw Data'!E80</f>
        <v>0.05</v>
      </c>
      <c r="F80" s="15">
        <f>'Raw Data'!F80</f>
        <v>0.32080675011225229</v>
      </c>
      <c r="G80" s="6">
        <f>'Raw Data'!G80</f>
        <v>24798.99696189625</v>
      </c>
      <c r="I80" s="2" t="str">
        <f t="shared" si="2"/>
        <v>Y</v>
      </c>
      <c r="J80" t="str">
        <f>IF(OR(E80=Parameters!$B$12,E80=Parameters!$B$11),"OK","Increase not expected")</f>
        <v>OK</v>
      </c>
      <c r="K80" t="str">
        <f>IF(AND(G80&lt;=Parameters!$C$16,G80&gt;=Parameters!$C$15),"OK","Amount outside range")</f>
        <v>OK</v>
      </c>
      <c r="L80" t="str">
        <f>IF(AND(D80&lt;=Parameters!$D$16,G80&gt;=Parameters!$D$15),"OK","Amount outside range")</f>
        <v>OK</v>
      </c>
    </row>
    <row r="81" spans="2:12" x14ac:dyDescent="0.25">
      <c r="B81" s="17">
        <f>'Raw Data'!B81</f>
        <v>79</v>
      </c>
      <c r="C81" s="2">
        <f>'Raw Data'!C81</f>
        <v>42736</v>
      </c>
      <c r="D81">
        <f>'Raw Data'!D81</f>
        <v>15</v>
      </c>
      <c r="E81" s="15">
        <f>'Raw Data'!E81</f>
        <v>0.05</v>
      </c>
      <c r="F81" s="15">
        <f>'Raw Data'!F81</f>
        <v>0.26856987909936098</v>
      </c>
      <c r="G81" s="6">
        <f>'Raw Data'!G81</f>
        <v>31761.456863367734</v>
      </c>
      <c r="I81" s="2" t="str">
        <f t="shared" si="2"/>
        <v>Y</v>
      </c>
      <c r="J81" t="str">
        <f>IF(OR(E81=Parameters!$B$12,E81=Parameters!$B$11),"OK","Increase not expected")</f>
        <v>OK</v>
      </c>
      <c r="K81" t="str">
        <f>IF(AND(G81&lt;=Parameters!$C$16,G81&gt;=Parameters!$C$15),"OK","Amount outside range")</f>
        <v>OK</v>
      </c>
      <c r="L81" t="str">
        <f>IF(AND(D81&lt;=Parameters!$D$16,G81&gt;=Parameters!$D$15),"OK","Amount outside range")</f>
        <v>OK</v>
      </c>
    </row>
    <row r="82" spans="2:12" x14ac:dyDescent="0.25">
      <c r="B82" s="17">
        <f>'Raw Data'!B82</f>
        <v>80</v>
      </c>
      <c r="C82" s="2">
        <f>'Raw Data'!C82</f>
        <v>41275</v>
      </c>
      <c r="D82">
        <f>'Raw Data'!D82</f>
        <v>21</v>
      </c>
      <c r="E82" s="15">
        <f>'Raw Data'!E82</f>
        <v>0.05</v>
      </c>
      <c r="F82" s="15">
        <f>'Raw Data'!F82</f>
        <v>0.16940541295933295</v>
      </c>
      <c r="G82" s="6">
        <f>'Raw Data'!G82</f>
        <v>17331.865993905849</v>
      </c>
      <c r="I82" s="2" t="str">
        <f t="shared" si="2"/>
        <v>Y</v>
      </c>
      <c r="J82" t="str">
        <f>IF(OR(E82=Parameters!$B$12,E82=Parameters!$B$11),"OK","Increase not expected")</f>
        <v>OK</v>
      </c>
      <c r="K82" t="str">
        <f>IF(AND(G82&lt;=Parameters!$C$16,G82&gt;=Parameters!$C$15),"OK","Amount outside range")</f>
        <v>OK</v>
      </c>
      <c r="L82" t="str">
        <f>IF(AND(D82&lt;=Parameters!$D$16,G82&gt;=Parameters!$D$15),"OK","Amount outside range")</f>
        <v>OK</v>
      </c>
    </row>
    <row r="83" spans="2:12" x14ac:dyDescent="0.25">
      <c r="B83" s="17">
        <f>'Raw Data'!B83</f>
        <v>81</v>
      </c>
      <c r="C83" s="2">
        <f>'Raw Data'!C83</f>
        <v>40909</v>
      </c>
      <c r="D83">
        <f>'Raw Data'!D83</f>
        <v>15</v>
      </c>
      <c r="E83" s="15">
        <f>'Raw Data'!E83</f>
        <v>0.05</v>
      </c>
      <c r="F83" s="15">
        <f>'Raw Data'!F83</f>
        <v>0.19587950545895333</v>
      </c>
      <c r="G83" s="6">
        <f>'Raw Data'!G83</f>
        <v>10262.337758242613</v>
      </c>
      <c r="I83" s="2" t="str">
        <f t="shared" si="2"/>
        <v>Y</v>
      </c>
      <c r="J83" t="str">
        <f>IF(OR(E83=Parameters!$B$12,E83=Parameters!$B$11),"OK","Increase not expected")</f>
        <v>OK</v>
      </c>
      <c r="K83" t="str">
        <f>IF(AND(G83&lt;=Parameters!$C$16,G83&gt;=Parameters!$C$15),"OK","Amount outside range")</f>
        <v>OK</v>
      </c>
      <c r="L83" t="str">
        <f>IF(AND(D83&lt;=Parameters!$D$16,G83&gt;=Parameters!$D$15),"OK","Amount outside range")</f>
        <v>OK</v>
      </c>
    </row>
    <row r="84" spans="2:12" x14ac:dyDescent="0.25">
      <c r="B84" s="17">
        <f>'Raw Data'!B84</f>
        <v>82</v>
      </c>
      <c r="C84" s="2">
        <f>'Raw Data'!C84</f>
        <v>42370</v>
      </c>
      <c r="D84">
        <f>'Raw Data'!D84</f>
        <v>15</v>
      </c>
      <c r="E84" s="15">
        <f>'Raw Data'!E84</f>
        <v>0.03</v>
      </c>
      <c r="F84" s="15">
        <f>'Raw Data'!F84</f>
        <v>0.56113150213022167</v>
      </c>
      <c r="G84" s="6">
        <f>'Raw Data'!G84</f>
        <v>29099.077054594738</v>
      </c>
      <c r="I84" s="2" t="str">
        <f t="shared" si="2"/>
        <v>Y</v>
      </c>
      <c r="J84" t="str">
        <f>IF(OR(E84=Parameters!$B$12,E84=Parameters!$B$11),"OK","Increase not expected")</f>
        <v>OK</v>
      </c>
      <c r="K84" t="str">
        <f>IF(AND(G84&lt;=Parameters!$C$16,G84&gt;=Parameters!$C$15),"OK","Amount outside range")</f>
        <v>OK</v>
      </c>
      <c r="L84" t="str">
        <f>IF(AND(D84&lt;=Parameters!$D$16,G84&gt;=Parameters!$D$15),"OK","Amount outside range")</f>
        <v>OK</v>
      </c>
    </row>
    <row r="85" spans="2:12" x14ac:dyDescent="0.25">
      <c r="B85" s="17">
        <f>'Raw Data'!B85</f>
        <v>83</v>
      </c>
      <c r="C85" s="2">
        <f>'Raw Data'!C85</f>
        <v>42736</v>
      </c>
      <c r="D85">
        <f>'Raw Data'!D85</f>
        <v>15</v>
      </c>
      <c r="E85" s="15">
        <f>'Raw Data'!E85</f>
        <v>0.03</v>
      </c>
      <c r="F85" s="15">
        <f>'Raw Data'!F85</f>
        <v>0.59343195000719762</v>
      </c>
      <c r="G85" s="6">
        <f>'Raw Data'!G85</f>
        <v>36136.089510380611</v>
      </c>
      <c r="I85" s="2" t="str">
        <f t="shared" si="2"/>
        <v>Y</v>
      </c>
      <c r="J85" t="str">
        <f>IF(OR(E85=Parameters!$B$12,E85=Parameters!$B$11),"OK","Increase not expected")</f>
        <v>OK</v>
      </c>
      <c r="K85" t="str">
        <f>IF(AND(G85&lt;=Parameters!$C$16,G85&gt;=Parameters!$C$15),"OK","Amount outside range")</f>
        <v>OK</v>
      </c>
      <c r="L85" t="str">
        <f>IF(AND(D85&lt;=Parameters!$D$16,G85&gt;=Parameters!$D$15),"OK","Amount outside range")</f>
        <v>OK</v>
      </c>
    </row>
    <row r="86" spans="2:12" x14ac:dyDescent="0.25">
      <c r="B86" s="17">
        <f>'Raw Data'!B86</f>
        <v>84</v>
      </c>
      <c r="C86" s="2">
        <f>'Raw Data'!C86</f>
        <v>43466</v>
      </c>
      <c r="D86">
        <f>'Raw Data'!D86</f>
        <v>15</v>
      </c>
      <c r="E86" s="15">
        <f>'Raw Data'!E86</f>
        <v>0.03</v>
      </c>
      <c r="F86" s="15">
        <f>'Raw Data'!F86</f>
        <v>0.45702168438374363</v>
      </c>
      <c r="G86" s="6">
        <f>'Raw Data'!G86</f>
        <v>35036.361867639338</v>
      </c>
      <c r="I86" s="2" t="str">
        <f t="shared" si="2"/>
        <v>Y</v>
      </c>
      <c r="J86" t="str">
        <f>IF(OR(E86=Parameters!$B$12,E86=Parameters!$B$11),"OK","Increase not expected")</f>
        <v>OK</v>
      </c>
      <c r="K86" t="str">
        <f>IF(AND(G86&lt;=Parameters!$C$16,G86&gt;=Parameters!$C$15),"OK","Amount outside range")</f>
        <v>OK</v>
      </c>
      <c r="L86" t="str">
        <f>IF(AND(D86&lt;=Parameters!$D$16,G86&gt;=Parameters!$D$15),"OK","Amount outside range")</f>
        <v>OK</v>
      </c>
    </row>
    <row r="87" spans="2:12" x14ac:dyDescent="0.25">
      <c r="B87" s="17">
        <f>'Raw Data'!B87</f>
        <v>85</v>
      </c>
      <c r="C87" s="2">
        <f>'Raw Data'!C87</f>
        <v>44197</v>
      </c>
      <c r="D87">
        <f>'Raw Data'!D87</f>
        <v>15</v>
      </c>
      <c r="E87" s="15">
        <f>'Raw Data'!E87</f>
        <v>0.05</v>
      </c>
      <c r="F87" s="15">
        <f>'Raw Data'!F87</f>
        <v>4.2655331016532558E-2</v>
      </c>
      <c r="G87" s="6">
        <f>'Raw Data'!G87</f>
        <v>23726.356134513328</v>
      </c>
      <c r="I87" s="2" t="str">
        <f t="shared" si="2"/>
        <v>Y</v>
      </c>
      <c r="J87" t="str">
        <f>IF(OR(E87=Parameters!$B$12,E87=Parameters!$B$11),"OK","Increase not expected")</f>
        <v>OK</v>
      </c>
      <c r="K87" t="str">
        <f>IF(AND(G87&lt;=Parameters!$C$16,G87&gt;=Parameters!$C$15),"OK","Amount outside range")</f>
        <v>OK</v>
      </c>
      <c r="L87" t="str">
        <f>IF(AND(D87&lt;=Parameters!$D$16,G87&gt;=Parameters!$D$15),"OK","Amount outside range")</f>
        <v>OK</v>
      </c>
    </row>
    <row r="88" spans="2:12" x14ac:dyDescent="0.25">
      <c r="B88" s="17">
        <f>'Raw Data'!B88</f>
        <v>86</v>
      </c>
      <c r="C88" s="2">
        <f>'Raw Data'!C88</f>
        <v>43101</v>
      </c>
      <c r="D88">
        <f>'Raw Data'!D88</f>
        <v>21</v>
      </c>
      <c r="E88" s="15">
        <f>'Raw Data'!E88</f>
        <v>0.03</v>
      </c>
      <c r="F88" s="15">
        <f>'Raw Data'!F88</f>
        <v>0.40656950152439297</v>
      </c>
      <c r="G88" s="6">
        <f>'Raw Data'!G88</f>
        <v>39413.320748766724</v>
      </c>
      <c r="I88" s="2" t="str">
        <f t="shared" si="2"/>
        <v>Y</v>
      </c>
      <c r="J88" t="str">
        <f>IF(OR(E88=Parameters!$B$12,E88=Parameters!$B$11),"OK","Increase not expected")</f>
        <v>OK</v>
      </c>
      <c r="K88" t="str">
        <f>IF(AND(G88&lt;=Parameters!$C$16,G88&gt;=Parameters!$C$15),"OK","Amount outside range")</f>
        <v>OK</v>
      </c>
      <c r="L88" t="str">
        <f>IF(AND(D88&lt;=Parameters!$D$16,G88&gt;=Parameters!$D$15),"OK","Amount outside range")</f>
        <v>OK</v>
      </c>
    </row>
    <row r="89" spans="2:12" x14ac:dyDescent="0.25">
      <c r="B89" s="17">
        <f>'Raw Data'!B89</f>
        <v>87</v>
      </c>
      <c r="C89" s="2">
        <f>'Raw Data'!C89</f>
        <v>44197</v>
      </c>
      <c r="D89">
        <f>'Raw Data'!D89</f>
        <v>15</v>
      </c>
      <c r="E89" s="15">
        <f>'Raw Data'!E89</f>
        <v>0.05</v>
      </c>
      <c r="F89" s="15">
        <f>'Raw Data'!F89</f>
        <v>0.56548603703118983</v>
      </c>
      <c r="G89" s="6">
        <f>'Raw Data'!G89</f>
        <v>20553.804861440723</v>
      </c>
      <c r="I89" s="2" t="str">
        <f t="shared" si="2"/>
        <v>Y</v>
      </c>
      <c r="J89" t="str">
        <f>IF(OR(E89=Parameters!$B$12,E89=Parameters!$B$11),"OK","Increase not expected")</f>
        <v>OK</v>
      </c>
      <c r="K89" t="str">
        <f>IF(AND(G89&lt;=Parameters!$C$16,G89&gt;=Parameters!$C$15),"OK","Amount outside range")</f>
        <v>OK</v>
      </c>
      <c r="L89" t="str">
        <f>IF(AND(D89&lt;=Parameters!$D$16,G89&gt;=Parameters!$D$15),"OK","Amount outside range")</f>
        <v>OK</v>
      </c>
    </row>
    <row r="90" spans="2:12" x14ac:dyDescent="0.25">
      <c r="B90" s="17">
        <f>'Raw Data'!B90</f>
        <v>88</v>
      </c>
      <c r="C90" s="2">
        <f>'Raw Data'!C90</f>
        <v>43466</v>
      </c>
      <c r="D90">
        <f>'Raw Data'!D90</f>
        <v>15</v>
      </c>
      <c r="E90" s="15">
        <f>'Raw Data'!E90</f>
        <v>0.03</v>
      </c>
      <c r="F90" s="15">
        <f>'Raw Data'!F90</f>
        <v>0.14813513158650332</v>
      </c>
      <c r="G90" s="6">
        <f>'Raw Data'!G90</f>
        <v>21603.44549764938</v>
      </c>
      <c r="I90" s="2" t="str">
        <f t="shared" si="2"/>
        <v>Y</v>
      </c>
      <c r="J90" t="str">
        <f>IF(OR(E90=Parameters!$B$12,E90=Parameters!$B$11),"OK","Increase not expected")</f>
        <v>OK</v>
      </c>
      <c r="K90" t="str">
        <f>IF(AND(G90&lt;=Parameters!$C$16,G90&gt;=Parameters!$C$15),"OK","Amount outside range")</f>
        <v>OK</v>
      </c>
      <c r="L90" t="str">
        <f>IF(AND(D90&lt;=Parameters!$D$16,G90&gt;=Parameters!$D$15),"OK","Amount outside range")</f>
        <v>OK</v>
      </c>
    </row>
    <row r="91" spans="2:12" x14ac:dyDescent="0.25">
      <c r="B91" s="17">
        <f>'Raw Data'!B91</f>
        <v>89</v>
      </c>
      <c r="C91" s="2">
        <f>'Raw Data'!C91</f>
        <v>44197</v>
      </c>
      <c r="D91">
        <f>'Raw Data'!D91</f>
        <v>22</v>
      </c>
      <c r="E91" s="15">
        <f>'Raw Data'!E91</f>
        <v>0.05</v>
      </c>
      <c r="F91" s="15">
        <f>'Raw Data'!F91</f>
        <v>0.52770058340399373</v>
      </c>
      <c r="G91" s="6">
        <f>'Raw Data'!G91</f>
        <v>25936.69920005832</v>
      </c>
      <c r="I91" s="2" t="str">
        <f t="shared" si="2"/>
        <v>Y</v>
      </c>
      <c r="J91" t="str">
        <f>IF(OR(E91=Parameters!$B$12,E91=Parameters!$B$11),"OK","Increase not expected")</f>
        <v>OK</v>
      </c>
      <c r="K91" t="str">
        <f>IF(AND(G91&lt;=Parameters!$C$16,G91&gt;=Parameters!$C$15),"OK","Amount outside range")</f>
        <v>OK</v>
      </c>
      <c r="L91" t="str">
        <f>IF(AND(D91&lt;=Parameters!$D$16,G91&gt;=Parameters!$D$15),"OK","Amount outside range")</f>
        <v>OK</v>
      </c>
    </row>
    <row r="92" spans="2:12" x14ac:dyDescent="0.25">
      <c r="B92" s="17">
        <f>'Raw Data'!B92</f>
        <v>90</v>
      </c>
      <c r="C92" s="2">
        <f>'Raw Data'!C92</f>
        <v>42370</v>
      </c>
      <c r="D92">
        <f>'Raw Data'!D92</f>
        <v>15</v>
      </c>
      <c r="E92" s="15">
        <f>'Raw Data'!E92</f>
        <v>0.05</v>
      </c>
      <c r="F92" s="15">
        <f>'Raw Data'!F92</f>
        <v>0.44729749711633104</v>
      </c>
      <c r="G92" s="6">
        <f>'Raw Data'!G92</f>
        <v>24798.101075877719</v>
      </c>
      <c r="I92" s="2" t="str">
        <f t="shared" si="2"/>
        <v>Y</v>
      </c>
      <c r="J92" t="str">
        <f>IF(OR(E92=Parameters!$B$12,E92=Parameters!$B$11),"OK","Increase not expected")</f>
        <v>OK</v>
      </c>
      <c r="K92" t="str">
        <f>IF(AND(G92&lt;=Parameters!$C$16,G92&gt;=Parameters!$C$15),"OK","Amount outside range")</f>
        <v>OK</v>
      </c>
      <c r="L92" t="str">
        <f>IF(AND(D92&lt;=Parameters!$D$16,G92&gt;=Parameters!$D$15),"OK","Amount outside range")</f>
        <v>OK</v>
      </c>
    </row>
    <row r="93" spans="2:12" x14ac:dyDescent="0.25">
      <c r="B93" s="17">
        <f>'Raw Data'!B93</f>
        <v>91</v>
      </c>
      <c r="C93" s="2">
        <f>'Raw Data'!C93</f>
        <v>41275</v>
      </c>
      <c r="D93">
        <f>'Raw Data'!D93</f>
        <v>15</v>
      </c>
      <c r="E93" s="15">
        <f>'Raw Data'!E93</f>
        <v>0.03</v>
      </c>
      <c r="F93" s="15">
        <f>'Raw Data'!F93</f>
        <v>0.65237385474291976</v>
      </c>
      <c r="G93" s="6">
        <f>'Raw Data'!G93</f>
        <v>16750.483653943742</v>
      </c>
      <c r="I93" s="2" t="str">
        <f t="shared" si="2"/>
        <v>Y</v>
      </c>
      <c r="J93" t="str">
        <f>IF(OR(E93=Parameters!$B$12,E93=Parameters!$B$11),"OK","Increase not expected")</f>
        <v>OK</v>
      </c>
      <c r="K93" t="str">
        <f>IF(AND(G93&lt;=Parameters!$C$16,G93&gt;=Parameters!$C$15),"OK","Amount outside range")</f>
        <v>OK</v>
      </c>
      <c r="L93" t="str">
        <f>IF(AND(D93&lt;=Parameters!$D$16,G93&gt;=Parameters!$D$15),"OK","Amount outside range")</f>
        <v>OK</v>
      </c>
    </row>
    <row r="94" spans="2:12" x14ac:dyDescent="0.25">
      <c r="B94" s="17">
        <f>'Raw Data'!B94</f>
        <v>92</v>
      </c>
      <c r="C94" s="2">
        <f>'Raw Data'!C94</f>
        <v>43466</v>
      </c>
      <c r="D94">
        <f>'Raw Data'!D94</f>
        <v>15</v>
      </c>
      <c r="E94" s="15">
        <f>'Raw Data'!E94</f>
        <v>0.03</v>
      </c>
      <c r="F94" s="15">
        <f>'Raw Data'!F94</f>
        <v>0.29303058732830239</v>
      </c>
      <c r="G94" s="6">
        <f>'Raw Data'!G94</f>
        <v>38871.264056595392</v>
      </c>
      <c r="I94" s="2" t="str">
        <f t="shared" si="2"/>
        <v>Y</v>
      </c>
      <c r="J94" t="str">
        <f>IF(OR(E94=Parameters!$B$12,E94=Parameters!$B$11),"OK","Increase not expected")</f>
        <v>OK</v>
      </c>
      <c r="K94" t="str">
        <f>IF(AND(G94&lt;=Parameters!$C$16,G94&gt;=Parameters!$C$15),"OK","Amount outside range")</f>
        <v>OK</v>
      </c>
      <c r="L94" t="str">
        <f>IF(AND(D94&lt;=Parameters!$D$16,G94&gt;=Parameters!$D$15),"OK","Amount outside range")</f>
        <v>OK</v>
      </c>
    </row>
    <row r="95" spans="2:12" x14ac:dyDescent="0.25">
      <c r="B95" s="17">
        <f>'Raw Data'!B95</f>
        <v>93</v>
      </c>
      <c r="C95" s="2">
        <f>'Raw Data'!C95</f>
        <v>42736</v>
      </c>
      <c r="D95">
        <f>'Raw Data'!D95</f>
        <v>15</v>
      </c>
      <c r="E95" s="15">
        <f>'Raw Data'!E95</f>
        <v>0.03</v>
      </c>
      <c r="F95" s="15">
        <f>'Raw Data'!F95</f>
        <v>0.12809561983796894</v>
      </c>
      <c r="G95" s="6">
        <f>'Raw Data'!G95</f>
        <v>12641.807240574431</v>
      </c>
      <c r="I95" s="2" t="str">
        <f t="shared" si="2"/>
        <v>Y</v>
      </c>
      <c r="J95" t="str">
        <f>IF(OR(E95=Parameters!$B$12,E95=Parameters!$B$11),"OK","Increase not expected")</f>
        <v>OK</v>
      </c>
      <c r="K95" t="str">
        <f>IF(AND(G95&lt;=Parameters!$C$16,G95&gt;=Parameters!$C$15),"OK","Amount outside range")</f>
        <v>OK</v>
      </c>
      <c r="L95" t="str">
        <f>IF(AND(D95&lt;=Parameters!$D$16,G95&gt;=Parameters!$D$15),"OK","Amount outside range")</f>
        <v>OK</v>
      </c>
    </row>
    <row r="96" spans="2:12" x14ac:dyDescent="0.25">
      <c r="B96" s="17">
        <f>'Raw Data'!B96</f>
        <v>94</v>
      </c>
      <c r="C96" s="2">
        <f>'Raw Data'!C96</f>
        <v>43101</v>
      </c>
      <c r="D96">
        <f>'Raw Data'!D96</f>
        <v>17</v>
      </c>
      <c r="E96" s="15">
        <f>'Raw Data'!E96</f>
        <v>0.05</v>
      </c>
      <c r="F96" s="15">
        <f>'Raw Data'!F96</f>
        <v>0.65645343419967994</v>
      </c>
      <c r="G96" s="6">
        <f>'Raw Data'!G96</f>
        <v>28048.380775270227</v>
      </c>
      <c r="I96" s="2" t="str">
        <f t="shared" si="2"/>
        <v>Y</v>
      </c>
      <c r="J96" t="str">
        <f>IF(OR(E96=Parameters!$B$12,E96=Parameters!$B$11),"OK","Increase not expected")</f>
        <v>OK</v>
      </c>
      <c r="K96" t="str">
        <f>IF(AND(G96&lt;=Parameters!$C$16,G96&gt;=Parameters!$C$15),"OK","Amount outside range")</f>
        <v>OK</v>
      </c>
      <c r="L96" t="str">
        <f>IF(AND(D96&lt;=Parameters!$D$16,G96&gt;=Parameters!$D$15),"OK","Amount outside range")</f>
        <v>OK</v>
      </c>
    </row>
    <row r="97" spans="2:12" x14ac:dyDescent="0.25">
      <c r="B97" s="17">
        <f>'Raw Data'!B97</f>
        <v>95</v>
      </c>
      <c r="C97" s="2">
        <f>'Raw Data'!C97</f>
        <v>44197</v>
      </c>
      <c r="D97">
        <f>'Raw Data'!D97</f>
        <v>20</v>
      </c>
      <c r="E97" s="15">
        <f>'Raw Data'!E97</f>
        <v>0.05</v>
      </c>
      <c r="F97" s="15">
        <f>'Raw Data'!F97</f>
        <v>0.164478259170206</v>
      </c>
      <c r="G97" s="6">
        <f>'Raw Data'!G97</f>
        <v>38210.947632749201</v>
      </c>
      <c r="I97" s="2" t="str">
        <f t="shared" si="2"/>
        <v>Y</v>
      </c>
      <c r="J97" t="str">
        <f>IF(OR(E97=Parameters!$B$12,E97=Parameters!$B$11),"OK","Increase not expected")</f>
        <v>OK</v>
      </c>
      <c r="K97" t="str">
        <f>IF(AND(G97&lt;=Parameters!$C$16,G97&gt;=Parameters!$C$15),"OK","Amount outside range")</f>
        <v>OK</v>
      </c>
      <c r="L97" t="str">
        <f>IF(AND(D97&lt;=Parameters!$D$16,G97&gt;=Parameters!$D$15),"OK","Amount outside range")</f>
        <v>OK</v>
      </c>
    </row>
    <row r="98" spans="2:12" x14ac:dyDescent="0.25">
      <c r="B98" s="17">
        <f>'Raw Data'!B98</f>
        <v>96</v>
      </c>
      <c r="C98" s="2">
        <f>'Raw Data'!C98</f>
        <v>42370</v>
      </c>
      <c r="D98">
        <f>'Raw Data'!D98</f>
        <v>15</v>
      </c>
      <c r="E98" s="15">
        <f>'Raw Data'!E98</f>
        <v>0.03</v>
      </c>
      <c r="F98" s="15">
        <f>'Raw Data'!F98</f>
        <v>9.7235026401081961E-2</v>
      </c>
      <c r="G98" s="6">
        <f>'Raw Data'!G98</f>
        <v>39367.481433409295</v>
      </c>
      <c r="I98" s="2" t="str">
        <f t="shared" si="2"/>
        <v>Y</v>
      </c>
      <c r="J98" t="str">
        <f>IF(OR(E98=Parameters!$B$12,E98=Parameters!$B$11),"OK","Increase not expected")</f>
        <v>OK</v>
      </c>
      <c r="K98" t="str">
        <f>IF(AND(G98&lt;=Parameters!$C$16,G98&gt;=Parameters!$C$15),"OK","Amount outside range")</f>
        <v>OK</v>
      </c>
      <c r="L98" t="str">
        <f>IF(AND(D98&lt;=Parameters!$D$16,G98&gt;=Parameters!$D$15),"OK","Amount outside range")</f>
        <v>OK</v>
      </c>
    </row>
    <row r="99" spans="2:12" x14ac:dyDescent="0.25">
      <c r="B99" s="17">
        <f>'Raw Data'!B99</f>
        <v>97</v>
      </c>
      <c r="C99" s="2">
        <f>'Raw Data'!C99</f>
        <v>43101</v>
      </c>
      <c r="D99">
        <f>'Raw Data'!D99</f>
        <v>15</v>
      </c>
      <c r="E99" s="15">
        <f>'Raw Data'!E99</f>
        <v>0.03</v>
      </c>
      <c r="F99" s="15">
        <f>'Raw Data'!F99</f>
        <v>0.67498349509965794</v>
      </c>
      <c r="G99" s="6">
        <f>'Raw Data'!G99</f>
        <v>33407.938664888745</v>
      </c>
      <c r="I99" s="2" t="str">
        <f t="shared" si="2"/>
        <v>Y</v>
      </c>
      <c r="J99" t="str">
        <f>IF(OR(E99=Parameters!$B$12,E99=Parameters!$B$11),"OK","Increase not expected")</f>
        <v>OK</v>
      </c>
      <c r="K99" t="str">
        <f>IF(AND(G99&lt;=Parameters!$C$16,G99&gt;=Parameters!$C$15),"OK","Amount outside range")</f>
        <v>OK</v>
      </c>
      <c r="L99" t="str">
        <f>IF(AND(D99&lt;=Parameters!$D$16,G99&gt;=Parameters!$D$15),"OK","Amount outside range")</f>
        <v>OK</v>
      </c>
    </row>
    <row r="100" spans="2:12" x14ac:dyDescent="0.25">
      <c r="B100" s="17">
        <f>'Raw Data'!B100</f>
        <v>98</v>
      </c>
      <c r="C100" s="2">
        <f>'Raw Data'!C100</f>
        <v>42005</v>
      </c>
      <c r="D100">
        <f>'Raw Data'!D100</f>
        <v>15</v>
      </c>
      <c r="E100" s="15">
        <f>'Raw Data'!E100</f>
        <v>0.03</v>
      </c>
      <c r="F100" s="15">
        <f>'Raw Data'!F100</f>
        <v>0.1161185478511728</v>
      </c>
      <c r="G100" s="6">
        <f>'Raw Data'!G100</f>
        <v>24382.018443399353</v>
      </c>
      <c r="I100" s="2" t="str">
        <f t="shared" si="2"/>
        <v>Y</v>
      </c>
      <c r="J100" t="str">
        <f>IF(OR(E100=Parameters!$B$12,E100=Parameters!$B$11),"OK","Increase not expected")</f>
        <v>OK</v>
      </c>
      <c r="K100" t="str">
        <f>IF(AND(G100&lt;=Parameters!$C$16,G100&gt;=Parameters!$C$15),"OK","Amount outside range")</f>
        <v>OK</v>
      </c>
      <c r="L100" t="str">
        <f>IF(AND(D100&lt;=Parameters!$D$16,G100&gt;=Parameters!$D$15),"OK","Amount outside range")</f>
        <v>OK</v>
      </c>
    </row>
    <row r="101" spans="2:12" x14ac:dyDescent="0.25">
      <c r="B101" s="17">
        <f>'Raw Data'!B101</f>
        <v>99</v>
      </c>
      <c r="C101" s="2">
        <f>'Raw Data'!C101</f>
        <v>43466</v>
      </c>
      <c r="D101">
        <f>'Raw Data'!D101</f>
        <v>15</v>
      </c>
      <c r="E101" s="15">
        <f>'Raw Data'!E101</f>
        <v>0.03</v>
      </c>
      <c r="F101" s="15">
        <f>'Raw Data'!F101</f>
        <v>8.4611648072236367E-2</v>
      </c>
      <c r="G101" s="6">
        <f>'Raw Data'!G101</f>
        <v>35447.229991474465</v>
      </c>
      <c r="I101" s="2" t="str">
        <f t="shared" si="2"/>
        <v>Y</v>
      </c>
      <c r="J101" t="str">
        <f>IF(OR(E101=Parameters!$B$12,E101=Parameters!$B$11),"OK","Increase not expected")</f>
        <v>OK</v>
      </c>
      <c r="K101" t="str">
        <f>IF(AND(G101&lt;=Parameters!$C$16,G101&gt;=Parameters!$C$15),"OK","Amount outside range")</f>
        <v>OK</v>
      </c>
      <c r="L101" t="str">
        <f>IF(AND(D101&lt;=Parameters!$D$16,G101&gt;=Parameters!$D$15),"OK","Amount outside range")</f>
        <v>OK</v>
      </c>
    </row>
    <row r="102" spans="2:12" x14ac:dyDescent="0.25">
      <c r="B102" s="17">
        <f>'Raw Data'!B102</f>
        <v>100</v>
      </c>
      <c r="C102" s="2">
        <f>'Raw Data'!C102</f>
        <v>43466</v>
      </c>
      <c r="D102">
        <f>'Raw Data'!D102</f>
        <v>15</v>
      </c>
      <c r="E102" s="15">
        <f>'Raw Data'!E102</f>
        <v>0.03</v>
      </c>
      <c r="F102" s="15">
        <f>'Raw Data'!F102</f>
        <v>3.9198280092108545E-2</v>
      </c>
      <c r="G102" s="6">
        <f>'Raw Data'!G102</f>
        <v>22709.425499684367</v>
      </c>
      <c r="I102" s="2" t="str">
        <f t="shared" si="2"/>
        <v>Y</v>
      </c>
      <c r="J102" t="str">
        <f>IF(OR(E102=Parameters!$B$12,E102=Parameters!$B$11),"OK","Increase not expected")</f>
        <v>OK</v>
      </c>
      <c r="K102" t="str">
        <f>IF(AND(G102&lt;=Parameters!$C$16,G102&gt;=Parameters!$C$15),"OK","Amount outside range")</f>
        <v>OK</v>
      </c>
      <c r="L102" t="str">
        <f>IF(AND(D102&lt;=Parameters!$D$16,G102&gt;=Parameters!$D$15),"OK","Amount outside range")</f>
        <v>OK</v>
      </c>
    </row>
  </sheetData>
  <mergeCells count="1">
    <mergeCell ref="B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1E2A-6510-4E7C-9888-2B0D930BF8A3}">
  <dimension ref="A1:Y102"/>
  <sheetViews>
    <sheetView zoomScale="102" zoomScaleNormal="102" workbookViewId="0"/>
  </sheetViews>
  <sheetFormatPr defaultRowHeight="15" x14ac:dyDescent="0.25"/>
  <cols>
    <col min="1" max="1" width="11.140625" customWidth="1"/>
    <col min="2" max="2" width="10.42578125" customWidth="1"/>
    <col min="3" max="3" width="11.5703125" style="2" bestFit="1" customWidth="1"/>
    <col min="4" max="4" width="10.5703125" style="10" customWidth="1"/>
    <col min="5" max="5" width="18.140625" style="10" customWidth="1"/>
    <col min="6" max="6" width="14.5703125" bestFit="1" customWidth="1"/>
    <col min="7" max="7" width="12.140625" customWidth="1"/>
    <col min="8" max="8" width="5.42578125" customWidth="1"/>
    <col min="9" max="9" width="16.42578125" customWidth="1"/>
    <col min="10" max="11" width="13.85546875" customWidth="1"/>
    <col min="12" max="15" width="18.140625" customWidth="1"/>
    <col min="16" max="16" width="5.140625" customWidth="1"/>
    <col min="17" max="17" width="17.85546875" customWidth="1"/>
    <col min="18" max="20" width="16.42578125" customWidth="1"/>
    <col min="21" max="21" width="12.140625" customWidth="1"/>
    <col min="22" max="22" width="11.140625" style="22" customWidth="1"/>
    <col min="23" max="23" width="11.140625" customWidth="1"/>
    <col min="24" max="25" width="16.42578125" style="31" customWidth="1"/>
  </cols>
  <sheetData>
    <row r="1" spans="1:25" ht="28.5" customHeight="1" x14ac:dyDescent="0.25">
      <c r="A1" s="26" t="s">
        <v>19</v>
      </c>
      <c r="B1" s="41" t="s">
        <v>9</v>
      </c>
      <c r="C1" s="41"/>
      <c r="D1" s="41"/>
      <c r="E1" s="41"/>
      <c r="F1" s="41"/>
      <c r="G1" s="41"/>
      <c r="H1" s="1"/>
      <c r="I1" s="41" t="s">
        <v>36</v>
      </c>
      <c r="J1" s="41"/>
      <c r="K1" s="41"/>
      <c r="L1" s="41"/>
      <c r="M1" s="41"/>
      <c r="N1" s="41"/>
      <c r="O1" s="41"/>
      <c r="P1" s="1"/>
      <c r="Q1" s="42" t="s">
        <v>37</v>
      </c>
      <c r="R1" s="42"/>
      <c r="S1" s="42"/>
      <c r="U1" s="41" t="s">
        <v>38</v>
      </c>
      <c r="V1" s="41"/>
      <c r="W1" s="41"/>
      <c r="X1" s="41"/>
      <c r="Y1" s="41"/>
    </row>
    <row r="2" spans="1:25" ht="120.75" x14ac:dyDescent="0.25">
      <c r="B2" s="1" t="str">
        <f>'Raw Data'!B2</f>
        <v>Annuitant Identity number</v>
      </c>
      <c r="C2" s="3" t="str">
        <f>'Raw Data'!C2</f>
        <v>Annuity Start Date</v>
      </c>
      <c r="D2" s="11" t="str">
        <f>'Raw Data'!D2</f>
        <v>Total term of annuity (years)</v>
      </c>
      <c r="E2" s="11" t="str">
        <f>'Raw Data'!F2</f>
        <v xml:space="preserve">Proportion of Annuity payment affected by amendment  </v>
      </c>
      <c r="F2" s="1" t="str">
        <f>'Raw Data'!G2</f>
        <v>Starting amount of annual annuity payment  ($)</v>
      </c>
      <c r="G2" s="9" t="str">
        <f>'Raw Data'!E2</f>
        <v>Increase rate per annum of annuity</v>
      </c>
      <c r="H2" s="9"/>
      <c r="I2" s="1" t="s">
        <v>11</v>
      </c>
      <c r="J2" s="1" t="s">
        <v>33</v>
      </c>
      <c r="K2" s="1" t="s">
        <v>27</v>
      </c>
      <c r="L2" s="1" t="s">
        <v>41</v>
      </c>
      <c r="M2" s="1" t="s">
        <v>39</v>
      </c>
      <c r="N2" s="1" t="s">
        <v>44</v>
      </c>
      <c r="O2" s="1" t="s">
        <v>40</v>
      </c>
      <c r="P2" s="1"/>
      <c r="Q2" s="1" t="s">
        <v>43</v>
      </c>
      <c r="R2" s="1" t="s">
        <v>34</v>
      </c>
      <c r="S2" s="1" t="s">
        <v>31</v>
      </c>
      <c r="T2" s="1"/>
      <c r="U2" s="1" t="s">
        <v>28</v>
      </c>
      <c r="V2" s="23" t="s">
        <v>8</v>
      </c>
      <c r="W2" s="1" t="s">
        <v>30</v>
      </c>
      <c r="X2" s="29" t="s">
        <v>45</v>
      </c>
      <c r="Y2" s="29" t="s">
        <v>35</v>
      </c>
    </row>
    <row r="3" spans="1:25" x14ac:dyDescent="0.25">
      <c r="B3">
        <f>'Raw Data'!B3</f>
        <v>1</v>
      </c>
      <c r="C3" s="3">
        <f>'Raw Data'!C3</f>
        <v>43466</v>
      </c>
      <c r="D3" s="11">
        <f>'Raw Data'!D3</f>
        <v>25</v>
      </c>
      <c r="E3" s="7">
        <f>'Raw Data'!F3</f>
        <v>0.54089673597925181</v>
      </c>
      <c r="F3" s="8">
        <f>'Raw Data'!G3</f>
        <v>23637.817722021384</v>
      </c>
      <c r="G3" s="9">
        <f>'Raw Data'!E3</f>
        <v>0.05</v>
      </c>
      <c r="H3" s="9"/>
      <c r="I3" t="str">
        <f t="shared" ref="I3:I34" si="0">IF(AND(DAY(C3)=DAY(AmendmentDate),MONTH(C3)=MONTH(AmendmentDate)),"Y","N")</f>
        <v>Y</v>
      </c>
      <c r="J3" s="6">
        <f t="shared" ref="J3:J34" si="1">YEAR(AmendmentDate)-YEAR(C3)</f>
        <v>4</v>
      </c>
      <c r="K3" s="6">
        <f>J3-1</f>
        <v>3</v>
      </c>
      <c r="L3" s="8">
        <f>F3*(1+G3)^K3</f>
        <v>27363.728740455008</v>
      </c>
      <c r="M3" s="8">
        <f>L3*(1+G3)</f>
        <v>28731.91517747776</v>
      </c>
      <c r="N3" s="8">
        <f>L3*(1-E3)*(1+G3)</f>
        <v>13190.916039547314</v>
      </c>
      <c r="O3" s="8">
        <f t="shared" ref="O3:O34" si="2">L3*E3*(1+uplift)*(1+revisedincrease)</f>
        <v>16932.288584564219</v>
      </c>
      <c r="P3" s="8"/>
      <c r="Q3" s="8">
        <f>(D3-1)-K3-1</f>
        <v>20</v>
      </c>
      <c r="R3" s="6">
        <f>M3*(1+G3)^(Q3)</f>
        <v>76234.324604805894</v>
      </c>
      <c r="S3" s="35">
        <f t="shared" ref="S3:S34" si="3">N3*(1+G3)^Q3+O3*(1+revisedincrease)^Q3</f>
        <v>72100.156638642889</v>
      </c>
      <c r="T3" s="35"/>
      <c r="U3" s="36">
        <f>D3-J3</f>
        <v>21</v>
      </c>
      <c r="V3" s="24">
        <f>(1+Discountrate)/(1+'Annuity projection'!G3)-1</f>
        <v>1.4285714285714235E-2</v>
      </c>
      <c r="W3" s="13">
        <f t="shared" ref="W3:W34" si="4">(1+Discountrate)/(1+revisedincrease)-1</f>
        <v>2.4038461538461453E-2</v>
      </c>
      <c r="X3" s="30">
        <f>(1-(1+V3)^-U3) / V3*(1+V3)</f>
        <v>18.290139610519461</v>
      </c>
      <c r="Y3" s="30">
        <f>(1-(1+W3)^-U3) / W3*(1+W3)</f>
        <v>16.731695699456008</v>
      </c>
    </row>
    <row r="4" spans="1:25" x14ac:dyDescent="0.25">
      <c r="B4">
        <f>'Raw Data'!B4</f>
        <v>2</v>
      </c>
      <c r="C4" s="3">
        <f>'Raw Data'!C4</f>
        <v>41275</v>
      </c>
      <c r="D4" s="11">
        <f>'Raw Data'!D4</f>
        <v>23</v>
      </c>
      <c r="E4" s="7">
        <f>'Raw Data'!F4</f>
        <v>0.41847683458050661</v>
      </c>
      <c r="F4" s="8">
        <f>'Raw Data'!G4</f>
        <v>36083.867347495652</v>
      </c>
      <c r="G4" s="9">
        <f>'Raw Data'!E4</f>
        <v>0.03</v>
      </c>
      <c r="H4" s="9"/>
      <c r="I4" t="str">
        <f t="shared" si="0"/>
        <v>Y</v>
      </c>
      <c r="J4" s="6">
        <f t="shared" si="1"/>
        <v>10</v>
      </c>
      <c r="K4" s="6">
        <f t="shared" ref="K4:K67" si="5">J4-1</f>
        <v>9</v>
      </c>
      <c r="L4" s="8">
        <f t="shared" ref="L4:L67" si="6">F4*(1+G4)^K4</f>
        <v>47081.262483864019</v>
      </c>
      <c r="M4" s="8">
        <f t="shared" ref="M4:M67" si="7">L4*(1+G4)</f>
        <v>48493.700358379938</v>
      </c>
      <c r="N4" s="8">
        <f t="shared" ref="N4:N67" si="8">L4*(1-E4)*(1+G4)</f>
        <v>28200.210135309524</v>
      </c>
      <c r="O4" s="8">
        <f t="shared" si="2"/>
        <v>22539.565839992774</v>
      </c>
      <c r="P4" s="8"/>
      <c r="Q4" s="8">
        <f t="shared" ref="Q4:Q67" si="9">(D4-1)-K4-1</f>
        <v>12</v>
      </c>
      <c r="R4" s="6">
        <f t="shared" ref="R4:R67" si="10">M4*(1+G4)^(Q4)</f>
        <v>69140.421229416635</v>
      </c>
      <c r="S4" s="35">
        <f t="shared" si="3"/>
        <v>76293.327714123472</v>
      </c>
      <c r="T4" s="35"/>
      <c r="U4" s="36">
        <f t="shared" ref="U4:U67" si="11">D4-J4</f>
        <v>13</v>
      </c>
      <c r="V4" s="24">
        <f>(1+Discountrate)/(1+'Annuity projection'!G4)-1</f>
        <v>3.398058252427183E-2</v>
      </c>
      <c r="W4" s="13">
        <f t="shared" si="4"/>
        <v>2.4038461538461453E-2</v>
      </c>
      <c r="X4" s="30">
        <f t="shared" ref="X4:X67" si="12">(1-(1+V4)^-U4) / V4*(1+V4)</f>
        <v>10.7215683913738</v>
      </c>
      <c r="Y4" s="30">
        <f t="shared" ref="Y4:Y67" si="13">(1-(1+W4)^-U4) / W4*(1+W4)</f>
        <v>11.317740892689745</v>
      </c>
    </row>
    <row r="5" spans="1:25" x14ac:dyDescent="0.25">
      <c r="B5">
        <f>'Raw Data'!B5</f>
        <v>3</v>
      </c>
      <c r="C5" s="3">
        <f>'Raw Data'!C5</f>
        <v>44197</v>
      </c>
      <c r="D5" s="11">
        <f>'Raw Data'!D5</f>
        <v>15</v>
      </c>
      <c r="E5" s="7">
        <f>'Raw Data'!F5</f>
        <v>0.44375169731301839</v>
      </c>
      <c r="F5" s="8">
        <f>'Raw Data'!G5</f>
        <v>36498.982642465082</v>
      </c>
      <c r="G5" s="9">
        <f>'Raw Data'!E5</f>
        <v>0.03</v>
      </c>
      <c r="H5" s="9"/>
      <c r="I5" t="str">
        <f t="shared" si="0"/>
        <v>Y</v>
      </c>
      <c r="J5" s="6">
        <f t="shared" si="1"/>
        <v>2</v>
      </c>
      <c r="K5" s="6">
        <f t="shared" si="5"/>
        <v>1</v>
      </c>
      <c r="L5" s="8">
        <f t="shared" si="6"/>
        <v>37593.952121739036</v>
      </c>
      <c r="M5" s="8">
        <f t="shared" si="7"/>
        <v>38721.77068539121</v>
      </c>
      <c r="N5" s="8">
        <f t="shared" si="8"/>
        <v>21538.919220783377</v>
      </c>
      <c r="O5" s="8">
        <f t="shared" si="2"/>
        <v>19084.642791758601</v>
      </c>
      <c r="P5" s="8"/>
      <c r="Q5" s="8">
        <f t="shared" si="9"/>
        <v>12</v>
      </c>
      <c r="R5" s="6">
        <f t="shared" si="10"/>
        <v>55207.986112657731</v>
      </c>
      <c r="S5" s="35">
        <f t="shared" si="3"/>
        <v>61264.476559393297</v>
      </c>
      <c r="T5" s="35"/>
      <c r="U5" s="36">
        <f t="shared" si="11"/>
        <v>13</v>
      </c>
      <c r="V5" s="24">
        <f>(1+Discountrate)/(1+'Annuity projection'!G5)-1</f>
        <v>3.398058252427183E-2</v>
      </c>
      <c r="W5" s="13">
        <f t="shared" si="4"/>
        <v>2.4038461538461453E-2</v>
      </c>
      <c r="X5" s="30">
        <f t="shared" si="12"/>
        <v>10.7215683913738</v>
      </c>
      <c r="Y5" s="30">
        <f t="shared" si="13"/>
        <v>11.317740892689745</v>
      </c>
    </row>
    <row r="6" spans="1:25" x14ac:dyDescent="0.25">
      <c r="B6">
        <f>'Raw Data'!B6</f>
        <v>4</v>
      </c>
      <c r="C6" s="3">
        <f>'Raw Data'!C6</f>
        <v>42005</v>
      </c>
      <c r="D6" s="11">
        <f>'Raw Data'!D6</f>
        <v>15</v>
      </c>
      <c r="E6" s="7">
        <f>'Raw Data'!F6</f>
        <v>0.3227986911545192</v>
      </c>
      <c r="F6" s="8">
        <f>'Raw Data'!G6</f>
        <v>25536.513532439654</v>
      </c>
      <c r="G6" s="9">
        <f>'Raw Data'!E6</f>
        <v>0.03</v>
      </c>
      <c r="H6" s="9"/>
      <c r="I6" t="str">
        <f t="shared" si="0"/>
        <v>Y</v>
      </c>
      <c r="J6" s="6">
        <f t="shared" si="1"/>
        <v>8</v>
      </c>
      <c r="K6" s="6">
        <f t="shared" si="5"/>
        <v>7</v>
      </c>
      <c r="L6" s="8">
        <f t="shared" si="6"/>
        <v>31406.690607616059</v>
      </c>
      <c r="M6" s="8">
        <f t="shared" si="7"/>
        <v>32348.891325844543</v>
      </c>
      <c r="N6" s="8">
        <f t="shared" si="8"/>
        <v>21906.711545562146</v>
      </c>
      <c r="O6" s="8">
        <f t="shared" si="2"/>
        <v>11597.916183148605</v>
      </c>
      <c r="P6" s="8"/>
      <c r="Q6" s="8">
        <f t="shared" si="9"/>
        <v>6</v>
      </c>
      <c r="R6" s="6">
        <f t="shared" si="10"/>
        <v>38626.267977791722</v>
      </c>
      <c r="S6" s="35">
        <f t="shared" si="3"/>
        <v>40832.823151837307</v>
      </c>
      <c r="T6" s="35"/>
      <c r="U6" s="36">
        <f t="shared" si="11"/>
        <v>7</v>
      </c>
      <c r="V6" s="24">
        <f>(1+Discountrate)/(1+'Annuity projection'!G6)-1</f>
        <v>3.398058252427183E-2</v>
      </c>
      <c r="W6" s="13">
        <f t="shared" si="4"/>
        <v>2.4038461538461453E-2</v>
      </c>
      <c r="X6" s="30">
        <f t="shared" si="12"/>
        <v>6.3464422344315432</v>
      </c>
      <c r="Y6" s="30">
        <f t="shared" si="13"/>
        <v>6.5258821471112451</v>
      </c>
    </row>
    <row r="7" spans="1:25" x14ac:dyDescent="0.25">
      <c r="B7">
        <f>'Raw Data'!B7</f>
        <v>5</v>
      </c>
      <c r="C7" s="3">
        <f>'Raw Data'!C7</f>
        <v>42370</v>
      </c>
      <c r="D7" s="11">
        <f>'Raw Data'!D7</f>
        <v>15</v>
      </c>
      <c r="E7" s="7">
        <f>'Raw Data'!F7</f>
        <v>0.23531081884568986</v>
      </c>
      <c r="F7" s="8">
        <f>'Raw Data'!G7</f>
        <v>22754.939178371576</v>
      </c>
      <c r="G7" s="9">
        <f>'Raw Data'!E7</f>
        <v>0.05</v>
      </c>
      <c r="H7" s="9"/>
      <c r="I7" t="str">
        <f t="shared" si="0"/>
        <v>Y</v>
      </c>
      <c r="J7" s="6">
        <f t="shared" si="1"/>
        <v>7</v>
      </c>
      <c r="K7" s="6">
        <f t="shared" si="5"/>
        <v>6</v>
      </c>
      <c r="L7" s="8">
        <f t="shared" si="6"/>
        <v>30493.794795622769</v>
      </c>
      <c r="M7" s="8">
        <f t="shared" si="7"/>
        <v>32018.48453540391</v>
      </c>
      <c r="N7" s="8">
        <f t="shared" si="8"/>
        <v>24484.188721179959</v>
      </c>
      <c r="O7" s="8">
        <f t="shared" si="2"/>
        <v>8208.794677592572</v>
      </c>
      <c r="P7" s="8"/>
      <c r="Q7" s="8">
        <f t="shared" si="9"/>
        <v>7</v>
      </c>
      <c r="R7" s="6">
        <f t="shared" si="10"/>
        <v>45053.223122579453</v>
      </c>
      <c r="S7" s="35">
        <f t="shared" si="3"/>
        <v>45253.926083433806</v>
      </c>
      <c r="T7" s="35"/>
      <c r="U7" s="36">
        <f t="shared" si="11"/>
        <v>8</v>
      </c>
      <c r="V7" s="24">
        <f>(1+Discountrate)/(1+'Annuity projection'!G7)-1</f>
        <v>1.4285714285714235E-2</v>
      </c>
      <c r="W7" s="13">
        <f t="shared" si="4"/>
        <v>2.4038461538461453E-2</v>
      </c>
      <c r="X7" s="30">
        <f t="shared" si="12"/>
        <v>7.6165493186860509</v>
      </c>
      <c r="Y7" s="30">
        <f t="shared" si="13"/>
        <v>7.372692425348081</v>
      </c>
    </row>
    <row r="8" spans="1:25" x14ac:dyDescent="0.25">
      <c r="B8">
        <f>'Raw Data'!B8</f>
        <v>6</v>
      </c>
      <c r="C8" s="3">
        <f>'Raw Data'!C8</f>
        <v>42370</v>
      </c>
      <c r="D8" s="11">
        <f>'Raw Data'!D8</f>
        <v>22</v>
      </c>
      <c r="E8" s="7">
        <f>'Raw Data'!F8</f>
        <v>9.1866276799740965E-2</v>
      </c>
      <c r="F8" s="8">
        <f>'Raw Data'!G8</f>
        <v>21741.20498970096</v>
      </c>
      <c r="G8" s="9">
        <f>'Raw Data'!E8</f>
        <v>0.05</v>
      </c>
      <c r="H8" s="9"/>
      <c r="I8" t="str">
        <f t="shared" si="0"/>
        <v>Y</v>
      </c>
      <c r="J8" s="6">
        <f t="shared" si="1"/>
        <v>7</v>
      </c>
      <c r="K8" s="6">
        <f t="shared" si="5"/>
        <v>6</v>
      </c>
      <c r="L8" s="8">
        <f t="shared" si="6"/>
        <v>29135.294028632754</v>
      </c>
      <c r="M8" s="8">
        <f t="shared" si="7"/>
        <v>30592.058730064393</v>
      </c>
      <c r="N8" s="8">
        <f t="shared" si="8"/>
        <v>27781.680194894365</v>
      </c>
      <c r="O8" s="8">
        <f t="shared" si="2"/>
        <v>3061.9743278423921</v>
      </c>
      <c r="P8" s="8"/>
      <c r="Q8" s="8">
        <f t="shared" si="9"/>
        <v>14</v>
      </c>
      <c r="R8" s="6">
        <f t="shared" si="10"/>
        <v>60570.183771560369</v>
      </c>
      <c r="S8" s="35">
        <f t="shared" si="3"/>
        <v>60308.175330080128</v>
      </c>
      <c r="T8" s="35"/>
      <c r="U8" s="36">
        <f t="shared" si="11"/>
        <v>15</v>
      </c>
      <c r="V8" s="24">
        <f>(1+Discountrate)/(1+'Annuity projection'!G8)-1</f>
        <v>1.4285714285714235E-2</v>
      </c>
      <c r="W8" s="13">
        <f t="shared" si="4"/>
        <v>2.4038461538461453E-2</v>
      </c>
      <c r="X8" s="30">
        <f t="shared" si="12"/>
        <v>13.607688281849189</v>
      </c>
      <c r="Y8" s="30">
        <f t="shared" si="13"/>
        <v>12.769153871174794</v>
      </c>
    </row>
    <row r="9" spans="1:25" x14ac:dyDescent="0.25">
      <c r="B9">
        <f>'Raw Data'!B9</f>
        <v>7</v>
      </c>
      <c r="C9" s="3">
        <f>'Raw Data'!C9</f>
        <v>42736</v>
      </c>
      <c r="D9" s="11">
        <f>'Raw Data'!D9</f>
        <v>15</v>
      </c>
      <c r="E9" s="7">
        <f>'Raw Data'!F9</f>
        <v>6.465052771859775E-2</v>
      </c>
      <c r="F9" s="8">
        <f>'Raw Data'!G9</f>
        <v>32467.136826063332</v>
      </c>
      <c r="G9" s="9">
        <f>'Raw Data'!E9</f>
        <v>0.05</v>
      </c>
      <c r="H9" s="9"/>
      <c r="I9" t="str">
        <f t="shared" si="0"/>
        <v>Y</v>
      </c>
      <c r="J9" s="6">
        <f t="shared" si="1"/>
        <v>6</v>
      </c>
      <c r="K9" s="6">
        <f t="shared" si="5"/>
        <v>5</v>
      </c>
      <c r="L9" s="8">
        <f t="shared" si="6"/>
        <v>41437.208118269402</v>
      </c>
      <c r="M9" s="8">
        <f t="shared" si="7"/>
        <v>43509.068524182876</v>
      </c>
      <c r="N9" s="8">
        <f t="shared" si="8"/>
        <v>40696.184283549817</v>
      </c>
      <c r="O9" s="8">
        <f t="shared" si="2"/>
        <v>3064.7043536040132</v>
      </c>
      <c r="P9" s="8"/>
      <c r="Q9" s="8">
        <f t="shared" si="9"/>
        <v>8</v>
      </c>
      <c r="R9" s="6">
        <f t="shared" si="10"/>
        <v>64282.710145245343</v>
      </c>
      <c r="S9" s="35">
        <f t="shared" si="3"/>
        <v>64321.058538158322</v>
      </c>
      <c r="T9" s="35"/>
      <c r="U9" s="36">
        <f t="shared" si="11"/>
        <v>9</v>
      </c>
      <c r="V9" s="24">
        <f>(1+Discountrate)/(1+'Annuity projection'!G9)-1</f>
        <v>1.4285714285714235E-2</v>
      </c>
      <c r="W9" s="13">
        <f t="shared" si="4"/>
        <v>2.4038461538461453E-2</v>
      </c>
      <c r="X9" s="30">
        <f t="shared" si="12"/>
        <v>8.5092739761693359</v>
      </c>
      <c r="Y9" s="30">
        <f t="shared" si="13"/>
        <v>8.1996245280394398</v>
      </c>
    </row>
    <row r="10" spans="1:25" x14ac:dyDescent="0.25">
      <c r="B10">
        <f>'Raw Data'!B10</f>
        <v>8</v>
      </c>
      <c r="C10" s="3">
        <f>'Raw Data'!C10</f>
        <v>42005</v>
      </c>
      <c r="D10" s="11">
        <f>'Raw Data'!D10</f>
        <v>15</v>
      </c>
      <c r="E10" s="7">
        <f>'Raw Data'!F10</f>
        <v>0.39902874087306345</v>
      </c>
      <c r="F10" s="8">
        <f>'Raw Data'!G10</f>
        <v>28950.568241762208</v>
      </c>
      <c r="G10" s="9">
        <f>'Raw Data'!E10</f>
        <v>0.05</v>
      </c>
      <c r="H10" s="9"/>
      <c r="I10" t="str">
        <f t="shared" si="0"/>
        <v>Y</v>
      </c>
      <c r="J10" s="6">
        <f t="shared" si="1"/>
        <v>8</v>
      </c>
      <c r="K10" s="6">
        <f t="shared" si="5"/>
        <v>7</v>
      </c>
      <c r="L10" s="8">
        <f t="shared" si="6"/>
        <v>40736.356809122219</v>
      </c>
      <c r="M10" s="8">
        <f t="shared" si="7"/>
        <v>42773.17464957833</v>
      </c>
      <c r="N10" s="8">
        <f t="shared" si="8"/>
        <v>25705.448626013451</v>
      </c>
      <c r="O10" s="8">
        <f t="shared" si="2"/>
        <v>18595.693877103073</v>
      </c>
      <c r="P10" s="8"/>
      <c r="Q10" s="8">
        <f t="shared" si="9"/>
        <v>6</v>
      </c>
      <c r="R10" s="6">
        <f t="shared" si="10"/>
        <v>57320.144883591682</v>
      </c>
      <c r="S10" s="35">
        <f t="shared" si="3"/>
        <v>57977.244768858669</v>
      </c>
      <c r="T10" s="35"/>
      <c r="U10" s="36">
        <f t="shared" si="11"/>
        <v>7</v>
      </c>
      <c r="V10" s="24">
        <f>(1+Discountrate)/(1+'Annuity projection'!G10)-1</f>
        <v>1.4285714285714235E-2</v>
      </c>
      <c r="W10" s="13">
        <f t="shared" si="4"/>
        <v>2.4038461538461453E-2</v>
      </c>
      <c r="X10" s="30">
        <f t="shared" si="12"/>
        <v>6.7110714518101515</v>
      </c>
      <c r="Y10" s="30">
        <f t="shared" si="13"/>
        <v>6.5258821471112451</v>
      </c>
    </row>
    <row r="11" spans="1:25" x14ac:dyDescent="0.25">
      <c r="B11">
        <f>'Raw Data'!B11</f>
        <v>9</v>
      </c>
      <c r="C11" s="3">
        <f>'Raw Data'!C11</f>
        <v>43831</v>
      </c>
      <c r="D11" s="11">
        <f>'Raw Data'!D11</f>
        <v>15</v>
      </c>
      <c r="E11" s="7">
        <f>'Raw Data'!F11</f>
        <v>0.41626611132703678</v>
      </c>
      <c r="F11" s="8">
        <f>'Raw Data'!G11</f>
        <v>36687.308205143345</v>
      </c>
      <c r="G11" s="9">
        <f>'Raw Data'!E11</f>
        <v>0.05</v>
      </c>
      <c r="H11" s="9"/>
      <c r="I11" t="str">
        <f t="shared" si="0"/>
        <v>Y</v>
      </c>
      <c r="J11" s="6">
        <f t="shared" si="1"/>
        <v>3</v>
      </c>
      <c r="K11" s="6">
        <f t="shared" si="5"/>
        <v>2</v>
      </c>
      <c r="L11" s="8">
        <f t="shared" si="6"/>
        <v>40447.757296170537</v>
      </c>
      <c r="M11" s="8">
        <f t="shared" si="7"/>
        <v>42470.145160979067</v>
      </c>
      <c r="N11" s="8">
        <f t="shared" si="8"/>
        <v>24791.262987323546</v>
      </c>
      <c r="O11" s="8">
        <f t="shared" si="2"/>
        <v>19261.563053963735</v>
      </c>
      <c r="P11" s="8"/>
      <c r="Q11" s="8">
        <f t="shared" si="9"/>
        <v>11</v>
      </c>
      <c r="R11" s="6">
        <f t="shared" si="10"/>
        <v>72638.360813735606</v>
      </c>
      <c r="S11" s="35">
        <f t="shared" si="3"/>
        <v>72053.764199024794</v>
      </c>
      <c r="T11" s="35"/>
      <c r="U11" s="36">
        <f t="shared" si="11"/>
        <v>12</v>
      </c>
      <c r="V11" s="24">
        <f>(1+Discountrate)/(1+'Annuity projection'!G11)-1</f>
        <v>1.4285714285714235E-2</v>
      </c>
      <c r="W11" s="13">
        <f t="shared" si="4"/>
        <v>2.4038461538461453E-2</v>
      </c>
      <c r="X11" s="30">
        <f t="shared" si="12"/>
        <v>11.112712305087246</v>
      </c>
      <c r="Y11" s="30">
        <f t="shared" si="13"/>
        <v>10.565763510302482</v>
      </c>
    </row>
    <row r="12" spans="1:25" x14ac:dyDescent="0.25">
      <c r="B12">
        <f>'Raw Data'!B12</f>
        <v>10</v>
      </c>
      <c r="C12" s="3">
        <f>'Raw Data'!C12</f>
        <v>42736</v>
      </c>
      <c r="D12" s="11">
        <f>'Raw Data'!D12</f>
        <v>15</v>
      </c>
      <c r="E12" s="7">
        <f>'Raw Data'!F12</f>
        <v>0.33887512441559292</v>
      </c>
      <c r="F12" s="8">
        <f>'Raw Data'!G12</f>
        <v>28672.940088754032</v>
      </c>
      <c r="G12" s="9">
        <f>'Raw Data'!E12</f>
        <v>0.03</v>
      </c>
      <c r="H12" s="9"/>
      <c r="I12" t="str">
        <f t="shared" si="0"/>
        <v>Y</v>
      </c>
      <c r="J12" s="6">
        <f t="shared" si="1"/>
        <v>6</v>
      </c>
      <c r="K12" s="6">
        <f t="shared" si="5"/>
        <v>5</v>
      </c>
      <c r="L12" s="8">
        <f t="shared" si="6"/>
        <v>33239.796078849686</v>
      </c>
      <c r="M12" s="8">
        <f t="shared" si="7"/>
        <v>34236.989961215178</v>
      </c>
      <c r="N12" s="8">
        <f t="shared" si="8"/>
        <v>22634.925728492977</v>
      </c>
      <c r="O12" s="8">
        <f t="shared" si="2"/>
        <v>12886.176196343878</v>
      </c>
      <c r="P12" s="8"/>
      <c r="Q12" s="8">
        <f t="shared" si="9"/>
        <v>8</v>
      </c>
      <c r="R12" s="6">
        <f t="shared" si="10"/>
        <v>43370.394559635541</v>
      </c>
      <c r="S12" s="35">
        <f t="shared" si="3"/>
        <v>46308.86862767108</v>
      </c>
      <c r="T12" s="35"/>
      <c r="U12" s="36">
        <f t="shared" si="11"/>
        <v>9</v>
      </c>
      <c r="V12" s="24">
        <f>(1+Discountrate)/(1+'Annuity projection'!G12)-1</f>
        <v>3.398058252427183E-2</v>
      </c>
      <c r="W12" s="13">
        <f t="shared" si="4"/>
        <v>2.4038461538461453E-2</v>
      </c>
      <c r="X12" s="30">
        <f t="shared" si="12"/>
        <v>7.9032957010367655</v>
      </c>
      <c r="Y12" s="30">
        <f t="shared" si="13"/>
        <v>8.1996245280394398</v>
      </c>
    </row>
    <row r="13" spans="1:25" x14ac:dyDescent="0.25">
      <c r="B13">
        <f>'Raw Data'!B13</f>
        <v>11</v>
      </c>
      <c r="C13" s="3">
        <f>'Raw Data'!C13</f>
        <v>43101</v>
      </c>
      <c r="D13" s="11">
        <f>'Raw Data'!D13</f>
        <v>21</v>
      </c>
      <c r="E13" s="7">
        <f>'Raw Data'!F13</f>
        <v>5.3707152559692189E-2</v>
      </c>
      <c r="F13" s="8">
        <f>'Raw Data'!G13</f>
        <v>11375.665186206432</v>
      </c>
      <c r="G13" s="9">
        <f>'Raw Data'!E13</f>
        <v>0.05</v>
      </c>
      <c r="H13" s="9"/>
      <c r="I13" t="str">
        <f t="shared" si="0"/>
        <v>Y</v>
      </c>
      <c r="J13" s="6">
        <f t="shared" si="1"/>
        <v>5</v>
      </c>
      <c r="K13" s="6">
        <f t="shared" si="5"/>
        <v>4</v>
      </c>
      <c r="L13" s="8">
        <f t="shared" si="6"/>
        <v>13827.192131741333</v>
      </c>
      <c r="M13" s="8">
        <f t="shared" si="7"/>
        <v>14518.5517383284</v>
      </c>
      <c r="N13" s="8">
        <f t="shared" si="8"/>
        <v>13738.801665172214</v>
      </c>
      <c r="O13" s="8">
        <f t="shared" si="2"/>
        <v>849.55627018159885</v>
      </c>
      <c r="P13" s="8"/>
      <c r="Q13" s="8">
        <f t="shared" si="9"/>
        <v>15</v>
      </c>
      <c r="R13" s="6">
        <f t="shared" si="10"/>
        <v>30183.026333052811</v>
      </c>
      <c r="S13" s="35">
        <f t="shared" si="3"/>
        <v>30091.984780416569</v>
      </c>
      <c r="T13" s="35"/>
      <c r="U13" s="36">
        <f t="shared" si="11"/>
        <v>16</v>
      </c>
      <c r="V13" s="24">
        <f>(1+Discountrate)/(1+'Annuity projection'!G13)-1</f>
        <v>1.4285714285714235E-2</v>
      </c>
      <c r="W13" s="13">
        <f t="shared" si="4"/>
        <v>2.4038461538461453E-2</v>
      </c>
      <c r="X13" s="30">
        <f t="shared" si="12"/>
        <v>14.416030700414678</v>
      </c>
      <c r="Y13" s="30">
        <f t="shared" si="13"/>
        <v>13.469408475137833</v>
      </c>
    </row>
    <row r="14" spans="1:25" x14ac:dyDescent="0.25">
      <c r="B14">
        <f>'Raw Data'!B14</f>
        <v>12</v>
      </c>
      <c r="C14" s="3">
        <f>'Raw Data'!C14</f>
        <v>41640</v>
      </c>
      <c r="D14" s="11">
        <f>'Raw Data'!D14</f>
        <v>15</v>
      </c>
      <c r="E14" s="7">
        <f>'Raw Data'!F14</f>
        <v>0.20639804283935098</v>
      </c>
      <c r="F14" s="8">
        <f>'Raw Data'!G14</f>
        <v>14415.9485238298</v>
      </c>
      <c r="G14" s="9">
        <f>'Raw Data'!E14</f>
        <v>0.05</v>
      </c>
      <c r="H14" s="9"/>
      <c r="I14" t="str">
        <f t="shared" si="0"/>
        <v>Y</v>
      </c>
      <c r="J14" s="6">
        <f t="shared" si="1"/>
        <v>9</v>
      </c>
      <c r="K14" s="6">
        <f t="shared" si="5"/>
        <v>8</v>
      </c>
      <c r="L14" s="8">
        <f t="shared" si="6"/>
        <v>21298.921623915237</v>
      </c>
      <c r="M14" s="8">
        <f t="shared" si="7"/>
        <v>22363.867705110999</v>
      </c>
      <c r="N14" s="8">
        <f t="shared" si="8"/>
        <v>17748.009180457921</v>
      </c>
      <c r="O14" s="8">
        <f t="shared" si="2"/>
        <v>5029.087764002973</v>
      </c>
      <c r="P14" s="8"/>
      <c r="Q14" s="8">
        <f t="shared" si="9"/>
        <v>5</v>
      </c>
      <c r="R14" s="6">
        <f t="shared" si="10"/>
        <v>28542.592018222356</v>
      </c>
      <c r="S14" s="35">
        <f t="shared" si="3"/>
        <v>28770.111112597726</v>
      </c>
      <c r="T14" s="35"/>
      <c r="U14" s="36">
        <f t="shared" si="11"/>
        <v>6</v>
      </c>
      <c r="V14" s="24">
        <f>(1+Discountrate)/(1+'Annuity projection'!G14)-1</f>
        <v>1.4285714285714235E-2</v>
      </c>
      <c r="W14" s="13">
        <f t="shared" si="4"/>
        <v>2.4038461538461453E-2</v>
      </c>
      <c r="X14" s="30">
        <f t="shared" si="12"/>
        <v>5.7926581868360101</v>
      </c>
      <c r="Y14" s="30">
        <f t="shared" si="13"/>
        <v>5.6587158525706576</v>
      </c>
    </row>
    <row r="15" spans="1:25" x14ac:dyDescent="0.25">
      <c r="B15">
        <f>'Raw Data'!B15</f>
        <v>13</v>
      </c>
      <c r="C15" s="3">
        <f>'Raw Data'!C15</f>
        <v>43831</v>
      </c>
      <c r="D15" s="11">
        <f>'Raw Data'!D15</f>
        <v>15</v>
      </c>
      <c r="E15" s="7">
        <f>'Raw Data'!F15</f>
        <v>0.61958183515406307</v>
      </c>
      <c r="F15" s="8">
        <f>'Raw Data'!G15</f>
        <v>31767.984112393337</v>
      </c>
      <c r="G15" s="9">
        <f>'Raw Data'!E15</f>
        <v>0.05</v>
      </c>
      <c r="H15" s="9"/>
      <c r="I15" t="str">
        <f t="shared" si="0"/>
        <v>Y</v>
      </c>
      <c r="J15" s="6">
        <f t="shared" si="1"/>
        <v>3</v>
      </c>
      <c r="K15" s="6">
        <f t="shared" si="5"/>
        <v>2</v>
      </c>
      <c r="L15" s="8">
        <f t="shared" si="6"/>
        <v>35024.202483913657</v>
      </c>
      <c r="M15" s="8">
        <f t="shared" si="7"/>
        <v>36775.412608109342</v>
      </c>
      <c r="N15" s="8">
        <f t="shared" si="8"/>
        <v>13990.034975829087</v>
      </c>
      <c r="O15" s="8">
        <f t="shared" si="2"/>
        <v>24825.211439360581</v>
      </c>
      <c r="P15" s="8"/>
      <c r="Q15" s="8">
        <f t="shared" si="9"/>
        <v>11</v>
      </c>
      <c r="R15" s="6">
        <f t="shared" si="10"/>
        <v>62898.435594616327</v>
      </c>
      <c r="S15" s="35">
        <f t="shared" si="3"/>
        <v>62144.979889787428</v>
      </c>
      <c r="T15" s="35"/>
      <c r="U15" s="36">
        <f t="shared" si="11"/>
        <v>12</v>
      </c>
      <c r="V15" s="24">
        <f>(1+Discountrate)/(1+'Annuity projection'!G15)-1</f>
        <v>1.4285714285714235E-2</v>
      </c>
      <c r="W15" s="13">
        <f t="shared" si="4"/>
        <v>2.4038461538461453E-2</v>
      </c>
      <c r="X15" s="30">
        <f t="shared" si="12"/>
        <v>11.112712305087246</v>
      </c>
      <c r="Y15" s="30">
        <f t="shared" si="13"/>
        <v>10.565763510302482</v>
      </c>
    </row>
    <row r="16" spans="1:25" x14ac:dyDescent="0.25">
      <c r="B16">
        <f>'Raw Data'!B16</f>
        <v>14</v>
      </c>
      <c r="C16" s="3">
        <f>'Raw Data'!C16</f>
        <v>41275</v>
      </c>
      <c r="D16" s="11">
        <f>'Raw Data'!D16</f>
        <v>18</v>
      </c>
      <c r="E16" s="7">
        <f>'Raw Data'!F16</f>
        <v>0.29155364800446631</v>
      </c>
      <c r="F16" s="8">
        <f>'Raw Data'!G16</f>
        <v>15291.695889574698</v>
      </c>
      <c r="G16" s="9">
        <f>'Raw Data'!E16</f>
        <v>0.03</v>
      </c>
      <c r="H16" s="9"/>
      <c r="I16" t="str">
        <f t="shared" si="0"/>
        <v>Y</v>
      </c>
      <c r="J16" s="6">
        <f t="shared" si="1"/>
        <v>10</v>
      </c>
      <c r="K16" s="6">
        <f t="shared" si="5"/>
        <v>9</v>
      </c>
      <c r="L16" s="8">
        <f t="shared" si="6"/>
        <v>19952.194731988948</v>
      </c>
      <c r="M16" s="8">
        <f t="shared" si="7"/>
        <v>20550.760573948617</v>
      </c>
      <c r="N16" s="8">
        <f t="shared" si="8"/>
        <v>14559.111359347538</v>
      </c>
      <c r="O16" s="8">
        <f t="shared" si="2"/>
        <v>6654.8026228190638</v>
      </c>
      <c r="P16" s="8"/>
      <c r="Q16" s="8">
        <f t="shared" si="9"/>
        <v>7</v>
      </c>
      <c r="R16" s="6">
        <f t="shared" si="10"/>
        <v>25274.843344503206</v>
      </c>
      <c r="S16" s="35">
        <f t="shared" si="3"/>
        <v>26663.136820581516</v>
      </c>
      <c r="T16" s="35"/>
      <c r="U16" s="36">
        <f t="shared" si="11"/>
        <v>8</v>
      </c>
      <c r="V16" s="24">
        <f>(1+Discountrate)/(1+'Annuity projection'!G16)-1</f>
        <v>3.398058252427183E-2</v>
      </c>
      <c r="W16" s="13">
        <f t="shared" si="4"/>
        <v>2.4038461538461453E-2</v>
      </c>
      <c r="X16" s="30">
        <f t="shared" si="12"/>
        <v>7.1378737102952972</v>
      </c>
      <c r="Y16" s="30">
        <f t="shared" si="13"/>
        <v>7.372692425348081</v>
      </c>
    </row>
    <row r="17" spans="2:25" x14ac:dyDescent="0.25">
      <c r="B17">
        <f>'Raw Data'!B17</f>
        <v>15</v>
      </c>
      <c r="C17" s="3">
        <f>'Raw Data'!C17</f>
        <v>43466</v>
      </c>
      <c r="D17" s="11">
        <f>'Raw Data'!D17</f>
        <v>17</v>
      </c>
      <c r="E17" s="7">
        <f>'Raw Data'!F17</f>
        <v>4.803749484496473E-2</v>
      </c>
      <c r="F17" s="8">
        <f>'Raw Data'!G17</f>
        <v>17335.142809391851</v>
      </c>
      <c r="G17" s="9">
        <f>'Raw Data'!E17</f>
        <v>0.05</v>
      </c>
      <c r="H17" s="9"/>
      <c r="I17" t="str">
        <f t="shared" si="0"/>
        <v>Y</v>
      </c>
      <c r="J17" s="6">
        <f t="shared" si="1"/>
        <v>4</v>
      </c>
      <c r="K17" s="6">
        <f t="shared" si="5"/>
        <v>3</v>
      </c>
      <c r="L17" s="8">
        <f t="shared" si="6"/>
        <v>20067.594694722244</v>
      </c>
      <c r="M17" s="8">
        <f t="shared" si="7"/>
        <v>21070.974429458358</v>
      </c>
      <c r="N17" s="8">
        <f t="shared" si="8"/>
        <v>20058.777603924864</v>
      </c>
      <c r="O17" s="8">
        <f t="shared" si="2"/>
        <v>1102.8125413431542</v>
      </c>
      <c r="P17" s="8"/>
      <c r="Q17" s="8">
        <f t="shared" si="9"/>
        <v>12</v>
      </c>
      <c r="R17" s="6">
        <f t="shared" si="10"/>
        <v>37840.442724593318</v>
      </c>
      <c r="S17" s="35">
        <f t="shared" si="3"/>
        <v>37788.321062010364</v>
      </c>
      <c r="T17" s="35"/>
      <c r="U17" s="36">
        <f t="shared" si="11"/>
        <v>13</v>
      </c>
      <c r="V17" s="24">
        <f>(1+Discountrate)/(1+'Annuity projection'!G17)-1</f>
        <v>1.4285714285714235E-2</v>
      </c>
      <c r="W17" s="13">
        <f t="shared" si="4"/>
        <v>2.4038461538461453E-2</v>
      </c>
      <c r="X17" s="30">
        <f t="shared" si="12"/>
        <v>11.956195230367696</v>
      </c>
      <c r="Y17" s="30">
        <f t="shared" si="13"/>
        <v>11.317740892689745</v>
      </c>
    </row>
    <row r="18" spans="2:25" x14ac:dyDescent="0.25">
      <c r="B18">
        <f>'Raw Data'!B18</f>
        <v>16</v>
      </c>
      <c r="C18" s="3">
        <f>'Raw Data'!C18</f>
        <v>41640</v>
      </c>
      <c r="D18" s="11">
        <f>'Raw Data'!D18</f>
        <v>19</v>
      </c>
      <c r="E18" s="7">
        <f>'Raw Data'!F18</f>
        <v>0.67593675037251533</v>
      </c>
      <c r="F18" s="8">
        <f>'Raw Data'!G18</f>
        <v>23636.270511920746</v>
      </c>
      <c r="G18" s="9">
        <f>'Raw Data'!E18</f>
        <v>0.03</v>
      </c>
      <c r="H18" s="9"/>
      <c r="I18" t="str">
        <f t="shared" si="0"/>
        <v>Y</v>
      </c>
      <c r="J18" s="6">
        <f t="shared" si="1"/>
        <v>9</v>
      </c>
      <c r="K18" s="6">
        <f t="shared" si="5"/>
        <v>8</v>
      </c>
      <c r="L18" s="8">
        <f t="shared" si="6"/>
        <v>29941.720320085551</v>
      </c>
      <c r="M18" s="8">
        <f t="shared" si="7"/>
        <v>30839.971929688119</v>
      </c>
      <c r="N18" s="8">
        <f t="shared" si="8"/>
        <v>9994.1015219551409</v>
      </c>
      <c r="O18" s="8">
        <f t="shared" si="2"/>
        <v>23153.083248977211</v>
      </c>
      <c r="P18" s="8"/>
      <c r="Q18" s="8">
        <f t="shared" si="9"/>
        <v>9</v>
      </c>
      <c r="R18" s="6">
        <f t="shared" si="10"/>
        <v>40239.168363903693</v>
      </c>
      <c r="S18" s="35">
        <f t="shared" si="3"/>
        <v>45994.09254456139</v>
      </c>
      <c r="T18" s="35"/>
      <c r="U18" s="36">
        <f t="shared" si="11"/>
        <v>10</v>
      </c>
      <c r="V18" s="24">
        <f>(1+Discountrate)/(1+'Annuity projection'!G18)-1</f>
        <v>3.398058252427183E-2</v>
      </c>
      <c r="W18" s="13">
        <f t="shared" si="4"/>
        <v>2.4038461538461453E-2</v>
      </c>
      <c r="X18" s="30">
        <f t="shared" si="12"/>
        <v>8.6435629784674806</v>
      </c>
      <c r="Y18" s="30">
        <f t="shared" si="13"/>
        <v>9.0071450790244345</v>
      </c>
    </row>
    <row r="19" spans="2:25" x14ac:dyDescent="0.25">
      <c r="B19">
        <f>'Raw Data'!B19</f>
        <v>17</v>
      </c>
      <c r="C19" s="3">
        <f>'Raw Data'!C19</f>
        <v>44197</v>
      </c>
      <c r="D19" s="11">
        <f>'Raw Data'!D19</f>
        <v>15</v>
      </c>
      <c r="E19" s="7">
        <f>'Raw Data'!F19</f>
        <v>0.65940626854587125</v>
      </c>
      <c r="F19" s="8">
        <f>'Raw Data'!G19</f>
        <v>24334.701557957669</v>
      </c>
      <c r="G19" s="9">
        <f>'Raw Data'!E19</f>
        <v>0.05</v>
      </c>
      <c r="H19" s="9"/>
      <c r="I19" t="str">
        <f t="shared" si="0"/>
        <v>Y</v>
      </c>
      <c r="J19" s="6">
        <f t="shared" si="1"/>
        <v>2</v>
      </c>
      <c r="K19" s="6">
        <f t="shared" si="5"/>
        <v>1</v>
      </c>
      <c r="L19" s="8">
        <f t="shared" si="6"/>
        <v>25551.436635855553</v>
      </c>
      <c r="M19" s="8">
        <f t="shared" si="7"/>
        <v>26829.008467648331</v>
      </c>
      <c r="N19" s="8">
        <f t="shared" si="8"/>
        <v>9137.7921052107631</v>
      </c>
      <c r="O19" s="8">
        <f t="shared" si="2"/>
        <v>19275.001446312937</v>
      </c>
      <c r="P19" s="8"/>
      <c r="Q19" s="8">
        <f t="shared" si="9"/>
        <v>12</v>
      </c>
      <c r="R19" s="6">
        <f t="shared" si="10"/>
        <v>48181.044577527529</v>
      </c>
      <c r="S19" s="35">
        <f t="shared" si="3"/>
        <v>47270.060086503494</v>
      </c>
      <c r="T19" s="35"/>
      <c r="U19" s="36">
        <f t="shared" si="11"/>
        <v>13</v>
      </c>
      <c r="V19" s="24">
        <f>(1+Discountrate)/(1+'Annuity projection'!G19)-1</f>
        <v>1.4285714285714235E-2</v>
      </c>
      <c r="W19" s="13">
        <f t="shared" si="4"/>
        <v>2.4038461538461453E-2</v>
      </c>
      <c r="X19" s="30">
        <f t="shared" si="12"/>
        <v>11.956195230367696</v>
      </c>
      <c r="Y19" s="30">
        <f t="shared" si="13"/>
        <v>11.317740892689745</v>
      </c>
    </row>
    <row r="20" spans="2:25" x14ac:dyDescent="0.25">
      <c r="B20">
        <f>'Raw Data'!B20</f>
        <v>18</v>
      </c>
      <c r="C20" s="3">
        <f>'Raw Data'!C20</f>
        <v>44197</v>
      </c>
      <c r="D20" s="11">
        <f>'Raw Data'!D20</f>
        <v>15</v>
      </c>
      <c r="E20" s="7">
        <f>'Raw Data'!F20</f>
        <v>0.29558124102626576</v>
      </c>
      <c r="F20" s="8">
        <f>'Raw Data'!G20</f>
        <v>33020.13264775397</v>
      </c>
      <c r="G20" s="9">
        <f>'Raw Data'!E20</f>
        <v>0.05</v>
      </c>
      <c r="H20" s="9"/>
      <c r="I20" t="str">
        <f t="shared" si="0"/>
        <v>Y</v>
      </c>
      <c r="J20" s="6">
        <f t="shared" si="1"/>
        <v>2</v>
      </c>
      <c r="K20" s="6">
        <f t="shared" si="5"/>
        <v>1</v>
      </c>
      <c r="L20" s="8">
        <f t="shared" si="6"/>
        <v>34671.139280141673</v>
      </c>
      <c r="M20" s="8">
        <f t="shared" si="7"/>
        <v>36404.696244148756</v>
      </c>
      <c r="N20" s="8">
        <f t="shared" si="8"/>
        <v>25644.150949119034</v>
      </c>
      <c r="O20" s="8">
        <f t="shared" si="2"/>
        <v>11723.870302394294</v>
      </c>
      <c r="P20" s="8"/>
      <c r="Q20" s="8">
        <f t="shared" si="9"/>
        <v>12</v>
      </c>
      <c r="R20" s="6">
        <f t="shared" si="10"/>
        <v>65377.60404696859</v>
      </c>
      <c r="S20" s="35">
        <f t="shared" si="3"/>
        <v>64823.504787883896</v>
      </c>
      <c r="T20" s="35"/>
      <c r="U20" s="36">
        <f t="shared" si="11"/>
        <v>13</v>
      </c>
      <c r="V20" s="24">
        <f>(1+Discountrate)/(1+'Annuity projection'!G20)-1</f>
        <v>1.4285714285714235E-2</v>
      </c>
      <c r="W20" s="13">
        <f t="shared" si="4"/>
        <v>2.4038461538461453E-2</v>
      </c>
      <c r="X20" s="30">
        <f t="shared" si="12"/>
        <v>11.956195230367696</v>
      </c>
      <c r="Y20" s="30">
        <f t="shared" si="13"/>
        <v>11.317740892689745</v>
      </c>
    </row>
    <row r="21" spans="2:25" x14ac:dyDescent="0.25">
      <c r="B21">
        <f>'Raw Data'!B21</f>
        <v>19</v>
      </c>
      <c r="C21" s="3">
        <f>'Raw Data'!C21</f>
        <v>41640</v>
      </c>
      <c r="D21" s="11">
        <f>'Raw Data'!D21</f>
        <v>15</v>
      </c>
      <c r="E21" s="7">
        <f>'Raw Data'!F21</f>
        <v>0.15765433439587676</v>
      </c>
      <c r="F21" s="8">
        <f>'Raw Data'!G21</f>
        <v>28927.642993419875</v>
      </c>
      <c r="G21" s="9">
        <f>'Raw Data'!E21</f>
        <v>0.05</v>
      </c>
      <c r="H21" s="9"/>
      <c r="I21" t="str">
        <f t="shared" si="0"/>
        <v>Y</v>
      </c>
      <c r="J21" s="6">
        <f t="shared" si="1"/>
        <v>9</v>
      </c>
      <c r="K21" s="6">
        <f t="shared" si="5"/>
        <v>8</v>
      </c>
      <c r="L21" s="8">
        <f t="shared" si="6"/>
        <v>42739.303616614729</v>
      </c>
      <c r="M21" s="8">
        <f t="shared" si="7"/>
        <v>44876.268797445467</v>
      </c>
      <c r="N21" s="8">
        <f t="shared" si="8"/>
        <v>37801.330510013751</v>
      </c>
      <c r="O21" s="8">
        <f t="shared" si="2"/>
        <v>7708.3137150684624</v>
      </c>
      <c r="P21" s="8"/>
      <c r="Q21" s="8">
        <f t="shared" si="9"/>
        <v>5</v>
      </c>
      <c r="R21" s="6">
        <f t="shared" si="10"/>
        <v>57274.754459973701</v>
      </c>
      <c r="S21" s="35">
        <f t="shared" si="3"/>
        <v>57623.483421947058</v>
      </c>
      <c r="T21" s="35"/>
      <c r="U21" s="36">
        <f t="shared" si="11"/>
        <v>6</v>
      </c>
      <c r="V21" s="24">
        <f>(1+Discountrate)/(1+'Annuity projection'!G21)-1</f>
        <v>1.4285714285714235E-2</v>
      </c>
      <c r="W21" s="13">
        <f t="shared" si="4"/>
        <v>2.4038461538461453E-2</v>
      </c>
      <c r="X21" s="30">
        <f t="shared" si="12"/>
        <v>5.7926581868360101</v>
      </c>
      <c r="Y21" s="30">
        <f t="shared" si="13"/>
        <v>5.6587158525706576</v>
      </c>
    </row>
    <row r="22" spans="2:25" x14ac:dyDescent="0.25">
      <c r="B22">
        <f>'Raw Data'!B22</f>
        <v>20</v>
      </c>
      <c r="C22" s="3">
        <f>'Raw Data'!C22</f>
        <v>43831</v>
      </c>
      <c r="D22" s="11">
        <f>'Raw Data'!D22</f>
        <v>15</v>
      </c>
      <c r="E22" s="7">
        <f>'Raw Data'!F22</f>
        <v>0.1379489519187948</v>
      </c>
      <c r="F22" s="8">
        <f>'Raw Data'!G22</f>
        <v>28312.755287254022</v>
      </c>
      <c r="G22" s="9">
        <f>'Raw Data'!E22</f>
        <v>0.05</v>
      </c>
      <c r="H22" s="9"/>
      <c r="I22" t="str">
        <f t="shared" si="0"/>
        <v>Y</v>
      </c>
      <c r="J22" s="6">
        <f t="shared" si="1"/>
        <v>3</v>
      </c>
      <c r="K22" s="6">
        <f t="shared" si="5"/>
        <v>2</v>
      </c>
      <c r="L22" s="8">
        <f t="shared" si="6"/>
        <v>31214.81270419756</v>
      </c>
      <c r="M22" s="8">
        <f t="shared" si="7"/>
        <v>32775.553339407437</v>
      </c>
      <c r="N22" s="8">
        <f t="shared" si="8"/>
        <v>28254.200107677625</v>
      </c>
      <c r="O22" s="8">
        <f t="shared" si="2"/>
        <v>4926.1219972370518</v>
      </c>
      <c r="P22" s="8"/>
      <c r="Q22" s="8">
        <f t="shared" si="9"/>
        <v>11</v>
      </c>
      <c r="R22" s="6">
        <f t="shared" si="10"/>
        <v>56057.318860429121</v>
      </c>
      <c r="S22" s="35">
        <f t="shared" si="3"/>
        <v>55907.808966804747</v>
      </c>
      <c r="T22" s="35"/>
      <c r="U22" s="36">
        <f t="shared" si="11"/>
        <v>12</v>
      </c>
      <c r="V22" s="24">
        <f>(1+Discountrate)/(1+'Annuity projection'!G22)-1</f>
        <v>1.4285714285714235E-2</v>
      </c>
      <c r="W22" s="13">
        <f t="shared" si="4"/>
        <v>2.4038461538461453E-2</v>
      </c>
      <c r="X22" s="30">
        <f t="shared" si="12"/>
        <v>11.112712305087246</v>
      </c>
      <c r="Y22" s="30">
        <f t="shared" si="13"/>
        <v>10.565763510302482</v>
      </c>
    </row>
    <row r="23" spans="2:25" x14ac:dyDescent="0.25">
      <c r="B23">
        <f>'Raw Data'!B23</f>
        <v>21</v>
      </c>
      <c r="C23" s="3">
        <f>'Raw Data'!C23</f>
        <v>43831</v>
      </c>
      <c r="D23" s="11">
        <f>'Raw Data'!D23</f>
        <v>15</v>
      </c>
      <c r="E23" s="7">
        <f>'Raw Data'!F23</f>
        <v>0.48761813686369754</v>
      </c>
      <c r="F23" s="8">
        <f>'Raw Data'!G23</f>
        <v>37398.574082942461</v>
      </c>
      <c r="G23" s="9">
        <f>'Raw Data'!E23</f>
        <v>0.03</v>
      </c>
      <c r="H23" s="9"/>
      <c r="I23" t="str">
        <f t="shared" si="0"/>
        <v>Y</v>
      </c>
      <c r="J23" s="6">
        <f t="shared" si="1"/>
        <v>3</v>
      </c>
      <c r="K23" s="6">
        <f t="shared" si="5"/>
        <v>2</v>
      </c>
      <c r="L23" s="8">
        <f t="shared" si="6"/>
        <v>39676.147244593652</v>
      </c>
      <c r="M23" s="8">
        <f t="shared" si="7"/>
        <v>40866.431661931463</v>
      </c>
      <c r="N23" s="8">
        <f t="shared" si="8"/>
        <v>20939.218394672822</v>
      </c>
      <c r="O23" s="8">
        <f t="shared" si="2"/>
        <v>22132.749492955227</v>
      </c>
      <c r="P23" s="8"/>
      <c r="Q23" s="8">
        <f t="shared" si="9"/>
        <v>11</v>
      </c>
      <c r="R23" s="6">
        <f t="shared" si="10"/>
        <v>56568.698882091419</v>
      </c>
      <c r="S23" s="35">
        <f t="shared" si="3"/>
        <v>63057.126312737892</v>
      </c>
      <c r="T23" s="35"/>
      <c r="U23" s="36">
        <f t="shared" si="11"/>
        <v>12</v>
      </c>
      <c r="V23" s="24">
        <f>(1+Discountrate)/(1+'Annuity projection'!G23)-1</f>
        <v>3.398058252427183E-2</v>
      </c>
      <c r="W23" s="13">
        <f t="shared" si="4"/>
        <v>2.4038461538461453E-2</v>
      </c>
      <c r="X23" s="30">
        <f t="shared" si="12"/>
        <v>10.051912948362233</v>
      </c>
      <c r="Y23" s="30">
        <f t="shared" si="13"/>
        <v>10.565763510302482</v>
      </c>
    </row>
    <row r="24" spans="2:25" x14ac:dyDescent="0.25">
      <c r="B24">
        <f>'Raw Data'!B24</f>
        <v>22</v>
      </c>
      <c r="C24" s="3">
        <f>'Raw Data'!C24</f>
        <v>43831</v>
      </c>
      <c r="D24" s="11">
        <f>'Raw Data'!D24</f>
        <v>22</v>
      </c>
      <c r="E24" s="7">
        <f>'Raw Data'!F24</f>
        <v>0.14652029449251441</v>
      </c>
      <c r="F24" s="8">
        <f>'Raw Data'!G24</f>
        <v>25023.780988293176</v>
      </c>
      <c r="G24" s="9">
        <f>'Raw Data'!E24</f>
        <v>0.03</v>
      </c>
      <c r="H24" s="9"/>
      <c r="I24" t="str">
        <f t="shared" si="0"/>
        <v>Y</v>
      </c>
      <c r="J24" s="6">
        <f t="shared" si="1"/>
        <v>3</v>
      </c>
      <c r="K24" s="6">
        <f t="shared" si="5"/>
        <v>2</v>
      </c>
      <c r="L24" s="8">
        <f t="shared" si="6"/>
        <v>26547.729250480228</v>
      </c>
      <c r="M24" s="8">
        <f t="shared" si="7"/>
        <v>27344.161127994637</v>
      </c>
      <c r="N24" s="8">
        <f t="shared" si="8"/>
        <v>23337.686586870095</v>
      </c>
      <c r="O24" s="8">
        <f t="shared" si="2"/>
        <v>4449.9095874237601</v>
      </c>
      <c r="P24" s="8"/>
      <c r="Q24" s="8">
        <f t="shared" si="9"/>
        <v>18</v>
      </c>
      <c r="R24" s="6">
        <f t="shared" si="10"/>
        <v>46551.603936169078</v>
      </c>
      <c r="S24" s="35">
        <f t="shared" si="3"/>
        <v>48745.549552487013</v>
      </c>
      <c r="T24" s="35"/>
      <c r="U24" s="36">
        <f t="shared" si="11"/>
        <v>19</v>
      </c>
      <c r="V24" s="24">
        <f>(1+Discountrate)/(1+'Annuity projection'!G24)-1</f>
        <v>3.398058252427183E-2</v>
      </c>
      <c r="W24" s="13">
        <f t="shared" si="4"/>
        <v>2.4038461538461453E-2</v>
      </c>
      <c r="X24" s="30">
        <f t="shared" si="12"/>
        <v>14.30184253440782</v>
      </c>
      <c r="Y24" s="30">
        <f t="shared" si="13"/>
        <v>15.473079285054993</v>
      </c>
    </row>
    <row r="25" spans="2:25" x14ac:dyDescent="0.25">
      <c r="B25">
        <f>'Raw Data'!B25</f>
        <v>23</v>
      </c>
      <c r="C25" s="3">
        <f>'Raw Data'!C25</f>
        <v>41275</v>
      </c>
      <c r="D25" s="11">
        <f>'Raw Data'!D25</f>
        <v>15</v>
      </c>
      <c r="E25" s="7">
        <f>'Raw Data'!F25</f>
        <v>0.16354610784111495</v>
      </c>
      <c r="F25" s="8">
        <f>'Raw Data'!G25</f>
        <v>30354.080387176244</v>
      </c>
      <c r="G25" s="9">
        <f>'Raw Data'!E25</f>
        <v>0.05</v>
      </c>
      <c r="H25" s="9"/>
      <c r="I25" t="str">
        <f t="shared" si="0"/>
        <v>Y</v>
      </c>
      <c r="J25" s="6">
        <f t="shared" si="1"/>
        <v>10</v>
      </c>
      <c r="K25" s="6">
        <f t="shared" si="5"/>
        <v>9</v>
      </c>
      <c r="L25" s="8">
        <f t="shared" si="6"/>
        <v>47089.141374706574</v>
      </c>
      <c r="M25" s="8">
        <f t="shared" si="7"/>
        <v>49443.598443441908</v>
      </c>
      <c r="N25" s="8">
        <f t="shared" si="8"/>
        <v>41357.290360357969</v>
      </c>
      <c r="O25" s="8">
        <f t="shared" si="2"/>
        <v>8810.2251876647806</v>
      </c>
      <c r="P25" s="8"/>
      <c r="Q25" s="8">
        <f t="shared" si="9"/>
        <v>4</v>
      </c>
      <c r="R25" s="6">
        <f t="shared" si="10"/>
        <v>60099.002930493909</v>
      </c>
      <c r="S25" s="35">
        <f t="shared" si="3"/>
        <v>60576.76226739712</v>
      </c>
      <c r="T25" s="35"/>
      <c r="U25" s="36">
        <f t="shared" si="11"/>
        <v>5</v>
      </c>
      <c r="V25" s="24">
        <f>(1+Discountrate)/(1+'Annuity projection'!G25)-1</f>
        <v>1.4285714285714235E-2</v>
      </c>
      <c r="W25" s="13">
        <f t="shared" si="4"/>
        <v>2.4038461538461453E-2</v>
      </c>
      <c r="X25" s="30">
        <f t="shared" si="12"/>
        <v>4.861124732362236</v>
      </c>
      <c r="Y25" s="30">
        <f t="shared" si="13"/>
        <v>4.7707042144112943</v>
      </c>
    </row>
    <row r="26" spans="2:25" x14ac:dyDescent="0.25">
      <c r="B26">
        <f>'Raw Data'!B26</f>
        <v>24</v>
      </c>
      <c r="C26" s="3">
        <f>'Raw Data'!C26</f>
        <v>41275</v>
      </c>
      <c r="D26" s="11">
        <f>'Raw Data'!D26</f>
        <v>21</v>
      </c>
      <c r="E26" s="7">
        <f>'Raw Data'!F26</f>
        <v>0.46118293586748227</v>
      </c>
      <c r="F26" s="8">
        <f>'Raw Data'!G26</f>
        <v>15994.703301011039</v>
      </c>
      <c r="G26" s="9">
        <f>'Raw Data'!E26</f>
        <v>0.05</v>
      </c>
      <c r="H26" s="9"/>
      <c r="I26" t="str">
        <f t="shared" si="0"/>
        <v>Y</v>
      </c>
      <c r="J26" s="6">
        <f t="shared" si="1"/>
        <v>10</v>
      </c>
      <c r="K26" s="6">
        <f t="shared" si="5"/>
        <v>9</v>
      </c>
      <c r="L26" s="8">
        <f t="shared" si="6"/>
        <v>24813.034537063133</v>
      </c>
      <c r="M26" s="8">
        <f t="shared" si="7"/>
        <v>26053.68626391629</v>
      </c>
      <c r="N26" s="8">
        <f t="shared" si="8"/>
        <v>14038.17074255308</v>
      </c>
      <c r="O26" s="8">
        <f t="shared" si="2"/>
        <v>13091.190244228108</v>
      </c>
      <c r="P26" s="8"/>
      <c r="Q26" s="8">
        <f t="shared" si="9"/>
        <v>10</v>
      </c>
      <c r="R26" s="6">
        <f t="shared" si="10"/>
        <v>42438.709563038479</v>
      </c>
      <c r="S26" s="35">
        <f t="shared" si="3"/>
        <v>42244.860434126444</v>
      </c>
      <c r="T26" s="35"/>
      <c r="U26" s="36">
        <f t="shared" si="11"/>
        <v>11</v>
      </c>
      <c r="V26" s="24">
        <f>(1+Discountrate)/(1+'Annuity projection'!G26)-1</f>
        <v>1.4285714285714235E-2</v>
      </c>
      <c r="W26" s="13">
        <f t="shared" si="4"/>
        <v>2.4038461538461453E-2</v>
      </c>
      <c r="X26" s="30">
        <f t="shared" si="12"/>
        <v>10.25717962373135</v>
      </c>
      <c r="Y26" s="30">
        <f t="shared" si="13"/>
        <v>9.7957097485308999</v>
      </c>
    </row>
    <row r="27" spans="2:25" x14ac:dyDescent="0.25">
      <c r="B27">
        <f>'Raw Data'!B27</f>
        <v>25</v>
      </c>
      <c r="C27" s="3">
        <f>'Raw Data'!C27</f>
        <v>42005</v>
      </c>
      <c r="D27" s="11">
        <f>'Raw Data'!D27</f>
        <v>15</v>
      </c>
      <c r="E27" s="7">
        <f>'Raw Data'!F27</f>
        <v>0.46188492276574267</v>
      </c>
      <c r="F27" s="8">
        <f>'Raw Data'!G27</f>
        <v>36013.794820151408</v>
      </c>
      <c r="G27" s="9">
        <f>'Raw Data'!E27</f>
        <v>0.03</v>
      </c>
      <c r="H27" s="9"/>
      <c r="I27" t="str">
        <f t="shared" si="0"/>
        <v>Y</v>
      </c>
      <c r="J27" s="6">
        <f t="shared" si="1"/>
        <v>8</v>
      </c>
      <c r="K27" s="6">
        <f t="shared" si="5"/>
        <v>7</v>
      </c>
      <c r="L27" s="8">
        <f t="shared" si="6"/>
        <v>44292.425044077776</v>
      </c>
      <c r="M27" s="8">
        <f t="shared" si="7"/>
        <v>45621.197795400112</v>
      </c>
      <c r="N27" s="8">
        <f t="shared" si="8"/>
        <v>24549.454375191061</v>
      </c>
      <c r="O27" s="8">
        <f t="shared" si="2"/>
        <v>23403.955798756462</v>
      </c>
      <c r="P27" s="8"/>
      <c r="Q27" s="8">
        <f t="shared" si="9"/>
        <v>6</v>
      </c>
      <c r="R27" s="6">
        <f t="shared" si="10"/>
        <v>54474.095998001249</v>
      </c>
      <c r="S27" s="35">
        <f t="shared" si="3"/>
        <v>58926.802755437093</v>
      </c>
      <c r="T27" s="35"/>
      <c r="U27" s="36">
        <f t="shared" si="11"/>
        <v>7</v>
      </c>
      <c r="V27" s="24">
        <f>(1+Discountrate)/(1+'Annuity projection'!G27)-1</f>
        <v>3.398058252427183E-2</v>
      </c>
      <c r="W27" s="13">
        <f t="shared" si="4"/>
        <v>2.4038461538461453E-2</v>
      </c>
      <c r="X27" s="30">
        <f t="shared" si="12"/>
        <v>6.3464422344315432</v>
      </c>
      <c r="Y27" s="30">
        <f t="shared" si="13"/>
        <v>6.5258821471112451</v>
      </c>
    </row>
    <row r="28" spans="2:25" x14ac:dyDescent="0.25">
      <c r="B28">
        <f>'Raw Data'!B28</f>
        <v>26</v>
      </c>
      <c r="C28" s="3">
        <f>'Raw Data'!C28</f>
        <v>42005</v>
      </c>
      <c r="D28" s="11">
        <f>'Raw Data'!D28</f>
        <v>15</v>
      </c>
      <c r="E28" s="7">
        <f>'Raw Data'!F28</f>
        <v>0.16094012403506314</v>
      </c>
      <c r="F28" s="8">
        <f>'Raw Data'!G28</f>
        <v>33126.800045796292</v>
      </c>
      <c r="G28" s="9">
        <f>'Raw Data'!E28</f>
        <v>0.03</v>
      </c>
      <c r="H28" s="9"/>
      <c r="I28" t="str">
        <f t="shared" si="0"/>
        <v>Y</v>
      </c>
      <c r="J28" s="6">
        <f t="shared" si="1"/>
        <v>8</v>
      </c>
      <c r="K28" s="6">
        <f t="shared" si="5"/>
        <v>7</v>
      </c>
      <c r="L28" s="8">
        <f t="shared" si="6"/>
        <v>40741.785621480245</v>
      </c>
      <c r="M28" s="8">
        <f t="shared" si="7"/>
        <v>41964.039190124655</v>
      </c>
      <c r="N28" s="8">
        <f t="shared" si="8"/>
        <v>35210.34151785374</v>
      </c>
      <c r="O28" s="8">
        <f t="shared" si="2"/>
        <v>7501.1943078426439</v>
      </c>
      <c r="P28" s="8"/>
      <c r="Q28" s="8">
        <f t="shared" si="9"/>
        <v>6</v>
      </c>
      <c r="R28" s="6">
        <f t="shared" si="10"/>
        <v>50107.257366601298</v>
      </c>
      <c r="S28" s="35">
        <f t="shared" si="3"/>
        <v>51534.392970110886</v>
      </c>
      <c r="T28" s="35"/>
      <c r="U28" s="36">
        <f t="shared" si="11"/>
        <v>7</v>
      </c>
      <c r="V28" s="24">
        <f>(1+Discountrate)/(1+'Annuity projection'!G28)-1</f>
        <v>3.398058252427183E-2</v>
      </c>
      <c r="W28" s="13">
        <f t="shared" si="4"/>
        <v>2.4038461538461453E-2</v>
      </c>
      <c r="X28" s="30">
        <f t="shared" si="12"/>
        <v>6.3464422344315432</v>
      </c>
      <c r="Y28" s="30">
        <f t="shared" si="13"/>
        <v>6.5258821471112451</v>
      </c>
    </row>
    <row r="29" spans="2:25" x14ac:dyDescent="0.25">
      <c r="B29">
        <f>'Raw Data'!B29</f>
        <v>27</v>
      </c>
      <c r="C29" s="3">
        <f>'Raw Data'!C29</f>
        <v>44197</v>
      </c>
      <c r="D29" s="11">
        <f>'Raw Data'!D29</f>
        <v>15</v>
      </c>
      <c r="E29" s="7">
        <f>'Raw Data'!F29</f>
        <v>0.35849744967531105</v>
      </c>
      <c r="F29" s="8">
        <f>'Raw Data'!G29</f>
        <v>16634.145566949177</v>
      </c>
      <c r="G29" s="9">
        <f>'Raw Data'!E29</f>
        <v>0.03</v>
      </c>
      <c r="H29" s="9"/>
      <c r="I29" t="str">
        <f t="shared" si="0"/>
        <v>Y</v>
      </c>
      <c r="J29" s="6">
        <f t="shared" si="1"/>
        <v>2</v>
      </c>
      <c r="K29" s="6">
        <f t="shared" si="5"/>
        <v>1</v>
      </c>
      <c r="L29" s="8">
        <f t="shared" si="6"/>
        <v>17133.169933957652</v>
      </c>
      <c r="M29" s="8">
        <f t="shared" si="7"/>
        <v>17647.165031976383</v>
      </c>
      <c r="N29" s="8">
        <f t="shared" si="8"/>
        <v>11320.701374013521</v>
      </c>
      <c r="O29" s="8">
        <f t="shared" si="2"/>
        <v>7026.6741987471014</v>
      </c>
      <c r="P29" s="8"/>
      <c r="Q29" s="8">
        <f t="shared" si="9"/>
        <v>12</v>
      </c>
      <c r="R29" s="6">
        <f t="shared" si="10"/>
        <v>25160.637666311519</v>
      </c>
      <c r="S29" s="35">
        <f t="shared" si="3"/>
        <v>27390.545012306629</v>
      </c>
      <c r="T29" s="35"/>
      <c r="U29" s="36">
        <f t="shared" si="11"/>
        <v>13</v>
      </c>
      <c r="V29" s="24">
        <f>(1+Discountrate)/(1+'Annuity projection'!G29)-1</f>
        <v>3.398058252427183E-2</v>
      </c>
      <c r="W29" s="13">
        <f t="shared" si="4"/>
        <v>2.4038461538461453E-2</v>
      </c>
      <c r="X29" s="30">
        <f t="shared" si="12"/>
        <v>10.7215683913738</v>
      </c>
      <c r="Y29" s="30">
        <f t="shared" si="13"/>
        <v>11.317740892689745</v>
      </c>
    </row>
    <row r="30" spans="2:25" x14ac:dyDescent="0.25">
      <c r="B30">
        <f>'Raw Data'!B30</f>
        <v>28</v>
      </c>
      <c r="C30" s="3">
        <f>'Raw Data'!C30</f>
        <v>41275</v>
      </c>
      <c r="D30" s="11">
        <f>'Raw Data'!D30</f>
        <v>15</v>
      </c>
      <c r="E30" s="7">
        <f>'Raw Data'!F30</f>
        <v>1.1590485738776178E-2</v>
      </c>
      <c r="F30" s="8">
        <f>'Raw Data'!G30</f>
        <v>24636.270481940766</v>
      </c>
      <c r="G30" s="9">
        <f>'Raw Data'!E30</f>
        <v>0.05</v>
      </c>
      <c r="H30" s="9"/>
      <c r="I30" t="str">
        <f t="shared" si="0"/>
        <v>Y</v>
      </c>
      <c r="J30" s="6">
        <f t="shared" si="1"/>
        <v>10</v>
      </c>
      <c r="K30" s="6">
        <f t="shared" si="5"/>
        <v>9</v>
      </c>
      <c r="L30" s="8">
        <f t="shared" si="6"/>
        <v>38218.941535113336</v>
      </c>
      <c r="M30" s="8">
        <f t="shared" si="7"/>
        <v>40129.888611869006</v>
      </c>
      <c r="N30" s="8">
        <f t="shared" si="8"/>
        <v>39664.763710214458</v>
      </c>
      <c r="O30" s="8">
        <f t="shared" si="2"/>
        <v>506.76465475504637</v>
      </c>
      <c r="P30" s="8"/>
      <c r="Q30" s="8">
        <f t="shared" si="9"/>
        <v>4</v>
      </c>
      <c r="R30" s="6">
        <f t="shared" si="10"/>
        <v>48778.1304195306</v>
      </c>
      <c r="S30" s="35">
        <f t="shared" si="3"/>
        <v>48805.611163809495</v>
      </c>
      <c r="T30" s="35"/>
      <c r="U30" s="36">
        <f t="shared" si="11"/>
        <v>5</v>
      </c>
      <c r="V30" s="24">
        <f>(1+Discountrate)/(1+'Annuity projection'!G30)-1</f>
        <v>1.4285714285714235E-2</v>
      </c>
      <c r="W30" s="13">
        <f t="shared" si="4"/>
        <v>2.4038461538461453E-2</v>
      </c>
      <c r="X30" s="30">
        <f t="shared" si="12"/>
        <v>4.861124732362236</v>
      </c>
      <c r="Y30" s="30">
        <f t="shared" si="13"/>
        <v>4.7707042144112943</v>
      </c>
    </row>
    <row r="31" spans="2:25" x14ac:dyDescent="0.25">
      <c r="B31">
        <f>'Raw Data'!B31</f>
        <v>29</v>
      </c>
      <c r="C31" s="3">
        <f>'Raw Data'!C31</f>
        <v>43101</v>
      </c>
      <c r="D31" s="11">
        <f>'Raw Data'!D31</f>
        <v>22</v>
      </c>
      <c r="E31" s="7">
        <f>'Raw Data'!F31</f>
        <v>3.4157456239474658E-2</v>
      </c>
      <c r="F31" s="8">
        <f>'Raw Data'!G31</f>
        <v>28662.717931197851</v>
      </c>
      <c r="G31" s="9">
        <f>'Raw Data'!E31</f>
        <v>0.03</v>
      </c>
      <c r="H31" s="9"/>
      <c r="I31" t="str">
        <f t="shared" si="0"/>
        <v>Y</v>
      </c>
      <c r="J31" s="6">
        <f t="shared" si="1"/>
        <v>5</v>
      </c>
      <c r="K31" s="6">
        <f t="shared" si="5"/>
        <v>4</v>
      </c>
      <c r="L31" s="8">
        <f t="shared" si="6"/>
        <v>32260.141550108154</v>
      </c>
      <c r="M31" s="8">
        <f t="shared" si="7"/>
        <v>33227.945796611399</v>
      </c>
      <c r="N31" s="8">
        <f t="shared" si="8"/>
        <v>32092.963692136011</v>
      </c>
      <c r="O31" s="8">
        <f t="shared" si="2"/>
        <v>1260.6014830289769</v>
      </c>
      <c r="P31" s="8"/>
      <c r="Q31" s="8">
        <f t="shared" si="9"/>
        <v>16</v>
      </c>
      <c r="R31" s="6">
        <f t="shared" si="10"/>
        <v>53321.098577847784</v>
      </c>
      <c r="S31" s="35">
        <f t="shared" si="3"/>
        <v>53860.8684225834</v>
      </c>
      <c r="T31" s="35"/>
      <c r="U31" s="36">
        <f t="shared" si="11"/>
        <v>17</v>
      </c>
      <c r="V31" s="24">
        <f>(1+Discountrate)/(1+'Annuity projection'!G31)-1</f>
        <v>3.398058252427183E-2</v>
      </c>
      <c r="W31" s="13">
        <f t="shared" si="4"/>
        <v>2.4038461538461453E-2</v>
      </c>
      <c r="X31" s="30">
        <f t="shared" si="12"/>
        <v>13.187230039201353</v>
      </c>
      <c r="Y31" s="30">
        <f t="shared" si="13"/>
        <v>14.153225177599387</v>
      </c>
    </row>
    <row r="32" spans="2:25" x14ac:dyDescent="0.25">
      <c r="B32">
        <f>'Raw Data'!B32</f>
        <v>30</v>
      </c>
      <c r="C32" s="3">
        <f>'Raw Data'!C32</f>
        <v>40909</v>
      </c>
      <c r="D32" s="11">
        <f>'Raw Data'!D32</f>
        <v>15</v>
      </c>
      <c r="E32" s="7">
        <f>'Raw Data'!F32</f>
        <v>0.46056208846854607</v>
      </c>
      <c r="F32" s="8">
        <f>'Raw Data'!G32</f>
        <v>38492.513280146581</v>
      </c>
      <c r="G32" s="9">
        <f>'Raw Data'!E32</f>
        <v>0.03</v>
      </c>
      <c r="H32" s="9"/>
      <c r="I32" t="str">
        <f t="shared" si="0"/>
        <v>Y</v>
      </c>
      <c r="J32" s="6">
        <f t="shared" si="1"/>
        <v>11</v>
      </c>
      <c r="K32" s="6">
        <f t="shared" si="5"/>
        <v>10</v>
      </c>
      <c r="L32" s="8">
        <f t="shared" si="6"/>
        <v>51730.719079310118</v>
      </c>
      <c r="M32" s="8">
        <f t="shared" si="7"/>
        <v>53282.64065168942</v>
      </c>
      <c r="N32" s="8">
        <f t="shared" si="8"/>
        <v>28742.676394028291</v>
      </c>
      <c r="O32" s="8">
        <f t="shared" si="2"/>
        <v>27256.037971615864</v>
      </c>
      <c r="P32" s="8"/>
      <c r="Q32" s="8">
        <f t="shared" si="9"/>
        <v>3</v>
      </c>
      <c r="R32" s="6">
        <f t="shared" si="10"/>
        <v>58223.380071398627</v>
      </c>
      <c r="S32" s="35">
        <f t="shared" si="3"/>
        <v>62067.234444921065</v>
      </c>
      <c r="T32" s="35"/>
      <c r="U32" s="36">
        <f t="shared" si="11"/>
        <v>4</v>
      </c>
      <c r="V32" s="24">
        <f>(1+Discountrate)/(1+'Annuity projection'!G32)-1</f>
        <v>3.398058252427183E-2</v>
      </c>
      <c r="W32" s="13">
        <f t="shared" si="4"/>
        <v>2.4038461538461453E-2</v>
      </c>
      <c r="X32" s="30">
        <f t="shared" si="12"/>
        <v>3.8071015378642121</v>
      </c>
      <c r="Y32" s="30">
        <f t="shared" si="13"/>
        <v>3.8613461426423368</v>
      </c>
    </row>
    <row r="33" spans="2:25" x14ac:dyDescent="0.25">
      <c r="B33">
        <f>'Raw Data'!B33</f>
        <v>31</v>
      </c>
      <c r="C33" s="3">
        <f>'Raw Data'!C33</f>
        <v>41640</v>
      </c>
      <c r="D33" s="11">
        <f>'Raw Data'!D33</f>
        <v>15</v>
      </c>
      <c r="E33" s="7">
        <f>'Raw Data'!F33</f>
        <v>8.833453775208959E-2</v>
      </c>
      <c r="F33" s="8">
        <f>'Raw Data'!G33</f>
        <v>15054.004105890628</v>
      </c>
      <c r="G33" s="9">
        <f>'Raw Data'!E33</f>
        <v>0.03</v>
      </c>
      <c r="H33" s="9"/>
      <c r="I33" t="str">
        <f t="shared" si="0"/>
        <v>Y</v>
      </c>
      <c r="J33" s="6">
        <f t="shared" si="1"/>
        <v>9</v>
      </c>
      <c r="K33" s="6">
        <f t="shared" si="5"/>
        <v>8</v>
      </c>
      <c r="L33" s="8">
        <f t="shared" si="6"/>
        <v>19069.962006428574</v>
      </c>
      <c r="M33" s="8">
        <f t="shared" si="7"/>
        <v>19642.060866621432</v>
      </c>
      <c r="N33" s="8">
        <f t="shared" si="8"/>
        <v>17906.988499470019</v>
      </c>
      <c r="O33" s="8">
        <f t="shared" si="2"/>
        <v>1927.1095029332191</v>
      </c>
      <c r="P33" s="8"/>
      <c r="Q33" s="8">
        <f t="shared" si="9"/>
        <v>5</v>
      </c>
      <c r="R33" s="6">
        <f t="shared" si="10"/>
        <v>22770.531928496814</v>
      </c>
      <c r="S33" s="35">
        <f t="shared" si="3"/>
        <v>23103.730886210171</v>
      </c>
      <c r="T33" s="35"/>
      <c r="U33" s="36">
        <f t="shared" si="11"/>
        <v>6</v>
      </c>
      <c r="V33" s="24">
        <f>(1+Discountrate)/(1+'Annuity projection'!G33)-1</f>
        <v>3.398058252427183E-2</v>
      </c>
      <c r="W33" s="13">
        <f t="shared" si="4"/>
        <v>2.4038461538461453E-2</v>
      </c>
      <c r="X33" s="30">
        <f t="shared" si="12"/>
        <v>5.5281174559898938</v>
      </c>
      <c r="Y33" s="30">
        <f t="shared" si="13"/>
        <v>5.6587158525706576</v>
      </c>
    </row>
    <row r="34" spans="2:25" x14ac:dyDescent="0.25">
      <c r="B34">
        <f>'Raw Data'!B34</f>
        <v>32</v>
      </c>
      <c r="C34" s="3">
        <f>'Raw Data'!C34</f>
        <v>43831</v>
      </c>
      <c r="D34" s="11">
        <f>'Raw Data'!D34</f>
        <v>20</v>
      </c>
      <c r="E34" s="7">
        <f>'Raw Data'!F34</f>
        <v>0.56490064191104139</v>
      </c>
      <c r="F34" s="8">
        <f>'Raw Data'!G34</f>
        <v>13860.027355931335</v>
      </c>
      <c r="G34" s="9">
        <f>'Raw Data'!E34</f>
        <v>0.05</v>
      </c>
      <c r="H34" s="9"/>
      <c r="I34" t="str">
        <f t="shared" si="0"/>
        <v>Y</v>
      </c>
      <c r="J34" s="6">
        <f t="shared" si="1"/>
        <v>3</v>
      </c>
      <c r="K34" s="6">
        <f t="shared" si="5"/>
        <v>2</v>
      </c>
      <c r="L34" s="8">
        <f t="shared" si="6"/>
        <v>15280.680159914298</v>
      </c>
      <c r="M34" s="8">
        <f t="shared" si="7"/>
        <v>16044.714167910013</v>
      </c>
      <c r="N34" s="8">
        <f t="shared" si="8"/>
        <v>6981.0448351784671</v>
      </c>
      <c r="O34" s="8">
        <f t="shared" si="2"/>
        <v>9875.0835396618022</v>
      </c>
      <c r="P34" s="8"/>
      <c r="Q34" s="8">
        <f t="shared" si="9"/>
        <v>16</v>
      </c>
      <c r="R34" s="6">
        <f t="shared" si="10"/>
        <v>35023.598834982389</v>
      </c>
      <c r="S34" s="35">
        <f t="shared" si="3"/>
        <v>33734.591640841907</v>
      </c>
      <c r="T34" s="35"/>
      <c r="U34" s="36">
        <f t="shared" si="11"/>
        <v>17</v>
      </c>
      <c r="V34" s="24">
        <f>(1+Discountrate)/(1+'Annuity projection'!G34)-1</f>
        <v>1.4285714285714235E-2</v>
      </c>
      <c r="W34" s="13">
        <f t="shared" si="4"/>
        <v>2.4038461538461453E-2</v>
      </c>
      <c r="X34" s="30">
        <f t="shared" si="12"/>
        <v>15.212988014493353</v>
      </c>
      <c r="Y34" s="30">
        <f t="shared" si="13"/>
        <v>14.153225177599387</v>
      </c>
    </row>
    <row r="35" spans="2:25" x14ac:dyDescent="0.25">
      <c r="B35">
        <f>'Raw Data'!B35</f>
        <v>33</v>
      </c>
      <c r="C35" s="3">
        <f>'Raw Data'!C35</f>
        <v>43101</v>
      </c>
      <c r="D35" s="11">
        <f>'Raw Data'!D35</f>
        <v>15</v>
      </c>
      <c r="E35" s="7">
        <f>'Raw Data'!F35</f>
        <v>0.40244628681331168</v>
      </c>
      <c r="F35" s="8">
        <f>'Raw Data'!G35</f>
        <v>17166.222390639356</v>
      </c>
      <c r="G35" s="9">
        <f>'Raw Data'!E35</f>
        <v>0.05</v>
      </c>
      <c r="H35" s="9"/>
      <c r="I35" t="str">
        <f t="shared" ref="I35:I66" si="14">IF(AND(DAY(C35)=DAY(AmendmentDate),MONTH(C35)=MONTH(AmendmentDate)),"Y","N")</f>
        <v>Y</v>
      </c>
      <c r="J35" s="6">
        <f t="shared" ref="J35:J66" si="15">YEAR(AmendmentDate)-YEAR(C35)</f>
        <v>5</v>
      </c>
      <c r="K35" s="6">
        <f t="shared" si="5"/>
        <v>4</v>
      </c>
      <c r="L35" s="8">
        <f t="shared" si="6"/>
        <v>20865.650604712078</v>
      </c>
      <c r="M35" s="8">
        <f t="shared" si="7"/>
        <v>21908.933134947682</v>
      </c>
      <c r="N35" s="8">
        <f t="shared" si="8"/>
        <v>13091.764346746861</v>
      </c>
      <c r="O35" s="8">
        <f t="shared" ref="O35:O66" si="16">L35*E35*(1+uplift)*(1+revisedincrease)</f>
        <v>9606.5153273349933</v>
      </c>
      <c r="P35" s="8"/>
      <c r="Q35" s="8">
        <f t="shared" si="9"/>
        <v>9</v>
      </c>
      <c r="R35" s="6">
        <f t="shared" si="10"/>
        <v>33987.94615423098</v>
      </c>
      <c r="S35" s="35">
        <f t="shared" ref="S35:S66" si="17">N35*(1+G35)^Q35+O35*(1+revisedincrease)^Q35</f>
        <v>33982.690169653892</v>
      </c>
      <c r="T35" s="35"/>
      <c r="U35" s="36">
        <f t="shared" si="11"/>
        <v>10</v>
      </c>
      <c r="V35" s="24">
        <f>(1+Discountrate)/(1+'Annuity projection'!G35)-1</f>
        <v>1.4285714285714235E-2</v>
      </c>
      <c r="W35" s="13">
        <f t="shared" ref="W35:W66" si="18">(1+Discountrate)/(1+revisedincrease)-1</f>
        <v>2.4038461538461453E-2</v>
      </c>
      <c r="X35" s="30">
        <f t="shared" si="12"/>
        <v>9.3894250469275242</v>
      </c>
      <c r="Y35" s="30">
        <f t="shared" si="13"/>
        <v>9.0071450790244345</v>
      </c>
    </row>
    <row r="36" spans="2:25" x14ac:dyDescent="0.25">
      <c r="B36">
        <f>'Raw Data'!B36</f>
        <v>34</v>
      </c>
      <c r="C36" s="3">
        <f>'Raw Data'!C36</f>
        <v>40909</v>
      </c>
      <c r="D36" s="11">
        <f>'Raw Data'!D36</f>
        <v>17</v>
      </c>
      <c r="E36" s="7">
        <f>'Raw Data'!F36</f>
        <v>6.8871245979721551E-2</v>
      </c>
      <c r="F36" s="8">
        <f>'Raw Data'!G36</f>
        <v>25189.178648286223</v>
      </c>
      <c r="G36" s="9">
        <f>'Raw Data'!E36</f>
        <v>0.03</v>
      </c>
      <c r="H36" s="9"/>
      <c r="I36" t="str">
        <f t="shared" si="14"/>
        <v>Y</v>
      </c>
      <c r="J36" s="6">
        <f t="shared" si="15"/>
        <v>11</v>
      </c>
      <c r="K36" s="6">
        <f t="shared" si="5"/>
        <v>10</v>
      </c>
      <c r="L36" s="8">
        <f t="shared" si="6"/>
        <v>33852.14976765708</v>
      </c>
      <c r="M36" s="8">
        <f t="shared" si="7"/>
        <v>34867.714260686793</v>
      </c>
      <c r="N36" s="8">
        <f t="shared" si="8"/>
        <v>32466.331335088387</v>
      </c>
      <c r="O36" s="8">
        <f t="shared" si="16"/>
        <v>2667.1670552277437</v>
      </c>
      <c r="P36" s="8"/>
      <c r="Q36" s="8">
        <f t="shared" si="9"/>
        <v>5</v>
      </c>
      <c r="R36" s="6">
        <f t="shared" si="10"/>
        <v>40421.237172514586</v>
      </c>
      <c r="S36" s="35">
        <f t="shared" si="17"/>
        <v>40882.392743330165</v>
      </c>
      <c r="T36" s="35"/>
      <c r="U36" s="36">
        <f t="shared" si="11"/>
        <v>6</v>
      </c>
      <c r="V36" s="24">
        <f>(1+Discountrate)/(1+'Annuity projection'!G36)-1</f>
        <v>3.398058252427183E-2</v>
      </c>
      <c r="W36" s="13">
        <f t="shared" si="18"/>
        <v>2.4038461538461453E-2</v>
      </c>
      <c r="X36" s="30">
        <f t="shared" si="12"/>
        <v>5.5281174559898938</v>
      </c>
      <c r="Y36" s="30">
        <f t="shared" si="13"/>
        <v>5.6587158525706576</v>
      </c>
    </row>
    <row r="37" spans="2:25" x14ac:dyDescent="0.25">
      <c r="B37">
        <f>'Raw Data'!B37</f>
        <v>35</v>
      </c>
      <c r="C37" s="3">
        <f>'Raw Data'!C37</f>
        <v>42736</v>
      </c>
      <c r="D37" s="11">
        <f>'Raw Data'!D37</f>
        <v>15</v>
      </c>
      <c r="E37" s="7">
        <f>'Raw Data'!F37</f>
        <v>4.8088394725925958E-3</v>
      </c>
      <c r="F37" s="8">
        <f>'Raw Data'!G37</f>
        <v>15115.46577980023</v>
      </c>
      <c r="G37" s="9">
        <f>'Raw Data'!E37</f>
        <v>0.05</v>
      </c>
      <c r="H37" s="9"/>
      <c r="I37" t="str">
        <f t="shared" si="14"/>
        <v>Y</v>
      </c>
      <c r="J37" s="6">
        <f t="shared" si="15"/>
        <v>6</v>
      </c>
      <c r="K37" s="6">
        <f t="shared" si="5"/>
        <v>5</v>
      </c>
      <c r="L37" s="8">
        <f t="shared" si="6"/>
        <v>19291.590283358721</v>
      </c>
      <c r="M37" s="8">
        <f t="shared" si="7"/>
        <v>20256.169797526658</v>
      </c>
      <c r="N37" s="8">
        <f t="shared" si="8"/>
        <v>20158.761128640774</v>
      </c>
      <c r="O37" s="8">
        <f t="shared" si="16"/>
        <v>106.12906400519191</v>
      </c>
      <c r="P37" s="8"/>
      <c r="Q37" s="8">
        <f t="shared" si="9"/>
        <v>8</v>
      </c>
      <c r="R37" s="6">
        <f t="shared" si="10"/>
        <v>29927.588337671354</v>
      </c>
      <c r="S37" s="35">
        <f t="shared" si="17"/>
        <v>29928.916321899644</v>
      </c>
      <c r="T37" s="35"/>
      <c r="U37" s="36">
        <f t="shared" si="11"/>
        <v>9</v>
      </c>
      <c r="V37" s="24">
        <f>(1+Discountrate)/(1+'Annuity projection'!G37)-1</f>
        <v>1.4285714285714235E-2</v>
      </c>
      <c r="W37" s="13">
        <f t="shared" si="18"/>
        <v>2.4038461538461453E-2</v>
      </c>
      <c r="X37" s="30">
        <f t="shared" si="12"/>
        <v>8.5092739761693359</v>
      </c>
      <c r="Y37" s="30">
        <f t="shared" si="13"/>
        <v>8.1996245280394398</v>
      </c>
    </row>
    <row r="38" spans="2:25" x14ac:dyDescent="0.25">
      <c r="B38">
        <f>'Raw Data'!B38</f>
        <v>36</v>
      </c>
      <c r="C38" s="3">
        <f>'Raw Data'!C38</f>
        <v>41275</v>
      </c>
      <c r="D38" s="11">
        <f>'Raw Data'!D38</f>
        <v>15</v>
      </c>
      <c r="E38" s="7">
        <f>'Raw Data'!F38</f>
        <v>0.17869662894826494</v>
      </c>
      <c r="F38" s="8">
        <f>'Raw Data'!G38</f>
        <v>10797.62515321255</v>
      </c>
      <c r="G38" s="9">
        <f>'Raw Data'!E38</f>
        <v>0.05</v>
      </c>
      <c r="H38" s="9"/>
      <c r="I38" t="str">
        <f t="shared" si="14"/>
        <v>Y</v>
      </c>
      <c r="J38" s="6">
        <f t="shared" si="15"/>
        <v>10</v>
      </c>
      <c r="K38" s="6">
        <f t="shared" si="5"/>
        <v>9</v>
      </c>
      <c r="L38" s="8">
        <f t="shared" si="6"/>
        <v>16750.660565737973</v>
      </c>
      <c r="M38" s="8">
        <f t="shared" si="7"/>
        <v>17588.193594024873</v>
      </c>
      <c r="N38" s="8">
        <f t="shared" si="8"/>
        <v>14445.242689483159</v>
      </c>
      <c r="O38" s="8">
        <f t="shared" si="16"/>
        <v>3424.31984266259</v>
      </c>
      <c r="P38" s="8"/>
      <c r="Q38" s="8">
        <f t="shared" si="9"/>
        <v>4</v>
      </c>
      <c r="R38" s="6">
        <f t="shared" si="10"/>
        <v>21378.559239747196</v>
      </c>
      <c r="S38" s="35">
        <f t="shared" si="17"/>
        <v>21564.252651950275</v>
      </c>
      <c r="T38" s="35"/>
      <c r="U38" s="36">
        <f t="shared" si="11"/>
        <v>5</v>
      </c>
      <c r="V38" s="24">
        <f>(1+Discountrate)/(1+'Annuity projection'!G38)-1</f>
        <v>1.4285714285714235E-2</v>
      </c>
      <c r="W38" s="13">
        <f t="shared" si="18"/>
        <v>2.4038461538461453E-2</v>
      </c>
      <c r="X38" s="30">
        <f t="shared" si="12"/>
        <v>4.861124732362236</v>
      </c>
      <c r="Y38" s="30">
        <f t="shared" si="13"/>
        <v>4.7707042144112943</v>
      </c>
    </row>
    <row r="39" spans="2:25" x14ac:dyDescent="0.25">
      <c r="B39">
        <f>'Raw Data'!B39</f>
        <v>37</v>
      </c>
      <c r="C39" s="3">
        <f>'Raw Data'!C39</f>
        <v>42005</v>
      </c>
      <c r="D39" s="11">
        <f>'Raw Data'!D39</f>
        <v>15</v>
      </c>
      <c r="E39" s="7">
        <f>'Raw Data'!F39</f>
        <v>0.6371964118082224</v>
      </c>
      <c r="F39" s="8">
        <f>'Raw Data'!G39</f>
        <v>17526.120209677632</v>
      </c>
      <c r="G39" s="9">
        <f>'Raw Data'!E39</f>
        <v>0.05</v>
      </c>
      <c r="H39" s="9"/>
      <c r="I39" t="str">
        <f t="shared" si="14"/>
        <v>Y</v>
      </c>
      <c r="J39" s="6">
        <f t="shared" si="15"/>
        <v>8</v>
      </c>
      <c r="K39" s="6">
        <f t="shared" si="5"/>
        <v>7</v>
      </c>
      <c r="L39" s="8">
        <f t="shared" si="6"/>
        <v>24661.011154561646</v>
      </c>
      <c r="M39" s="8">
        <f t="shared" si="7"/>
        <v>25894.061712289727</v>
      </c>
      <c r="N39" s="8">
        <f t="shared" si="8"/>
        <v>9394.4585020780378</v>
      </c>
      <c r="O39" s="8">
        <f t="shared" si="16"/>
        <v>17976.710545221118</v>
      </c>
      <c r="P39" s="8"/>
      <c r="Q39" s="8">
        <f t="shared" si="9"/>
        <v>6</v>
      </c>
      <c r="R39" s="6">
        <f t="shared" si="10"/>
        <v>34700.519218714187</v>
      </c>
      <c r="S39" s="35">
        <f t="shared" si="17"/>
        <v>35335.746627533132</v>
      </c>
      <c r="T39" s="35"/>
      <c r="U39" s="36">
        <f t="shared" si="11"/>
        <v>7</v>
      </c>
      <c r="V39" s="24">
        <f>(1+Discountrate)/(1+'Annuity projection'!G39)-1</f>
        <v>1.4285714285714235E-2</v>
      </c>
      <c r="W39" s="13">
        <f t="shared" si="18"/>
        <v>2.4038461538461453E-2</v>
      </c>
      <c r="X39" s="30">
        <f t="shared" si="12"/>
        <v>6.7110714518101515</v>
      </c>
      <c r="Y39" s="30">
        <f t="shared" si="13"/>
        <v>6.5258821471112451</v>
      </c>
    </row>
    <row r="40" spans="2:25" x14ac:dyDescent="0.25">
      <c r="B40">
        <f>'Raw Data'!B40</f>
        <v>38</v>
      </c>
      <c r="C40" s="3">
        <f>'Raw Data'!C40</f>
        <v>43831</v>
      </c>
      <c r="D40" s="11">
        <f>'Raw Data'!D40</f>
        <v>17</v>
      </c>
      <c r="E40" s="7">
        <f>'Raw Data'!F40</f>
        <v>0.33252775307066457</v>
      </c>
      <c r="F40" s="8">
        <f>'Raw Data'!G40</f>
        <v>29312.577804353699</v>
      </c>
      <c r="G40" s="9">
        <f>'Raw Data'!E40</f>
        <v>0.03</v>
      </c>
      <c r="H40" s="9"/>
      <c r="I40" t="str">
        <f t="shared" si="14"/>
        <v>Y</v>
      </c>
      <c r="J40" s="6">
        <f t="shared" si="15"/>
        <v>3</v>
      </c>
      <c r="K40" s="6">
        <f t="shared" si="5"/>
        <v>2</v>
      </c>
      <c r="L40" s="8">
        <f t="shared" si="6"/>
        <v>31097.713792638839</v>
      </c>
      <c r="M40" s="8">
        <f t="shared" si="7"/>
        <v>32030.645206418005</v>
      </c>
      <c r="N40" s="8">
        <f t="shared" si="8"/>
        <v>21379.566726524175</v>
      </c>
      <c r="O40" s="8">
        <f t="shared" si="16"/>
        <v>11829.935709707326</v>
      </c>
      <c r="P40" s="8"/>
      <c r="Q40" s="8">
        <f t="shared" si="9"/>
        <v>13</v>
      </c>
      <c r="R40" s="6">
        <f t="shared" si="10"/>
        <v>47038.082349230564</v>
      </c>
      <c r="S40" s="35">
        <f t="shared" si="17"/>
        <v>51094.327060306838</v>
      </c>
      <c r="T40" s="35"/>
      <c r="U40" s="36">
        <f t="shared" si="11"/>
        <v>14</v>
      </c>
      <c r="V40" s="24">
        <f>(1+Discountrate)/(1+'Annuity projection'!G40)-1</f>
        <v>3.398058252427183E-2</v>
      </c>
      <c r="W40" s="13">
        <f t="shared" si="18"/>
        <v>2.4038461538461453E-2</v>
      </c>
      <c r="X40" s="30">
        <f t="shared" si="12"/>
        <v>11.36921637851175</v>
      </c>
      <c r="Y40" s="30">
        <f t="shared" si="13"/>
        <v>12.052066223847266</v>
      </c>
    </row>
    <row r="41" spans="2:25" x14ac:dyDescent="0.25">
      <c r="B41">
        <f>'Raw Data'!B41</f>
        <v>39</v>
      </c>
      <c r="C41" s="3">
        <f>'Raw Data'!C41</f>
        <v>42736</v>
      </c>
      <c r="D41" s="11">
        <f>'Raw Data'!D41</f>
        <v>15</v>
      </c>
      <c r="E41" s="7">
        <f>'Raw Data'!F41</f>
        <v>0.59056359187720031</v>
      </c>
      <c r="F41" s="8">
        <f>'Raw Data'!G41</f>
        <v>17650.648118103272</v>
      </c>
      <c r="G41" s="9">
        <f>'Raw Data'!E41</f>
        <v>0.05</v>
      </c>
      <c r="H41" s="9"/>
      <c r="I41" t="str">
        <f t="shared" si="14"/>
        <v>Y</v>
      </c>
      <c r="J41" s="6">
        <f t="shared" si="15"/>
        <v>6</v>
      </c>
      <c r="K41" s="6">
        <f t="shared" si="5"/>
        <v>5</v>
      </c>
      <c r="L41" s="8">
        <f t="shared" si="6"/>
        <v>22527.196759310533</v>
      </c>
      <c r="M41" s="8">
        <f t="shared" si="7"/>
        <v>23653.55659727606</v>
      </c>
      <c r="N41" s="8">
        <f t="shared" si="8"/>
        <v>9684.6272525180611</v>
      </c>
      <c r="O41" s="8">
        <f t="shared" si="16"/>
        <v>15219.48111466967</v>
      </c>
      <c r="P41" s="8"/>
      <c r="Q41" s="8">
        <f t="shared" si="9"/>
        <v>8</v>
      </c>
      <c r="R41" s="6">
        <f t="shared" si="10"/>
        <v>34947.075959618211</v>
      </c>
      <c r="S41" s="35">
        <f t="shared" si="17"/>
        <v>35137.516072065191</v>
      </c>
      <c r="T41" s="35"/>
      <c r="U41" s="36">
        <f t="shared" si="11"/>
        <v>9</v>
      </c>
      <c r="V41" s="24">
        <f>(1+Discountrate)/(1+'Annuity projection'!G41)-1</f>
        <v>1.4285714285714235E-2</v>
      </c>
      <c r="W41" s="13">
        <f t="shared" si="18"/>
        <v>2.4038461538461453E-2</v>
      </c>
      <c r="X41" s="30">
        <f t="shared" si="12"/>
        <v>8.5092739761693359</v>
      </c>
      <c r="Y41" s="30">
        <f t="shared" si="13"/>
        <v>8.1996245280394398</v>
      </c>
    </row>
    <row r="42" spans="2:25" x14ac:dyDescent="0.25">
      <c r="B42">
        <f>'Raw Data'!B42</f>
        <v>40</v>
      </c>
      <c r="C42" s="3">
        <f>'Raw Data'!C42</f>
        <v>44197</v>
      </c>
      <c r="D42" s="11">
        <f>'Raw Data'!D42</f>
        <v>25</v>
      </c>
      <c r="E42" s="7">
        <f>'Raw Data'!F42</f>
        <v>0.44005595892231036</v>
      </c>
      <c r="F42" s="8">
        <f>'Raw Data'!G42</f>
        <v>32294.065706697973</v>
      </c>
      <c r="G42" s="9">
        <f>'Raw Data'!E42</f>
        <v>0.05</v>
      </c>
      <c r="H42" s="9"/>
      <c r="I42" t="str">
        <f t="shared" si="14"/>
        <v>Y</v>
      </c>
      <c r="J42" s="6">
        <f t="shared" si="15"/>
        <v>2</v>
      </c>
      <c r="K42" s="6">
        <f t="shared" si="5"/>
        <v>1</v>
      </c>
      <c r="L42" s="8">
        <f t="shared" si="6"/>
        <v>33908.76899203287</v>
      </c>
      <c r="M42" s="8">
        <f t="shared" si="7"/>
        <v>35604.207441634513</v>
      </c>
      <c r="N42" s="8">
        <f t="shared" si="8"/>
        <v>19936.363794237182</v>
      </c>
      <c r="O42" s="8">
        <f t="shared" si="16"/>
        <v>17070.488697735764</v>
      </c>
      <c r="P42" s="8"/>
      <c r="Q42" s="8">
        <f t="shared" si="9"/>
        <v>22</v>
      </c>
      <c r="R42" s="6">
        <f t="shared" si="10"/>
        <v>104151.58949295817</v>
      </c>
      <c r="S42" s="35">
        <f t="shared" si="17"/>
        <v>98774.733850288481</v>
      </c>
      <c r="T42" s="35"/>
      <c r="U42" s="36">
        <f t="shared" si="11"/>
        <v>23</v>
      </c>
      <c r="V42" s="24">
        <f>(1+Discountrate)/(1+'Annuity projection'!G42)-1</f>
        <v>1.4285714285714235E-2</v>
      </c>
      <c r="W42" s="13">
        <f t="shared" si="18"/>
        <v>2.4038461538461453E-2</v>
      </c>
      <c r="X42" s="30">
        <f t="shared" si="12"/>
        <v>19.76446817923933</v>
      </c>
      <c r="Y42" s="30">
        <f t="shared" si="13"/>
        <v>17.931915685628173</v>
      </c>
    </row>
    <row r="43" spans="2:25" x14ac:dyDescent="0.25">
      <c r="B43">
        <f>'Raw Data'!B43</f>
        <v>41</v>
      </c>
      <c r="C43" s="3">
        <f>'Raw Data'!C43</f>
        <v>41275</v>
      </c>
      <c r="D43" s="11">
        <f>'Raw Data'!D43</f>
        <v>15</v>
      </c>
      <c r="E43" s="7">
        <f>'Raw Data'!F43</f>
        <v>0.59328563870997075</v>
      </c>
      <c r="F43" s="8">
        <f>'Raw Data'!G43</f>
        <v>15140.224982049451</v>
      </c>
      <c r="G43" s="9">
        <f>'Raw Data'!E43</f>
        <v>0.05</v>
      </c>
      <c r="H43" s="9"/>
      <c r="I43" t="str">
        <f t="shared" si="14"/>
        <v>Y</v>
      </c>
      <c r="J43" s="6">
        <f t="shared" si="15"/>
        <v>10</v>
      </c>
      <c r="K43" s="6">
        <f t="shared" si="5"/>
        <v>9</v>
      </c>
      <c r="L43" s="8">
        <f t="shared" si="6"/>
        <v>23487.458210916131</v>
      </c>
      <c r="M43" s="8">
        <f t="shared" si="7"/>
        <v>24661.831121461939</v>
      </c>
      <c r="N43" s="8">
        <f t="shared" si="8"/>
        <v>10030.320892807958</v>
      </c>
      <c r="O43" s="8">
        <f t="shared" si="16"/>
        <v>15941.378763409672</v>
      </c>
      <c r="P43" s="8"/>
      <c r="Q43" s="8">
        <f t="shared" si="9"/>
        <v>4</v>
      </c>
      <c r="R43" s="6">
        <f t="shared" si="10"/>
        <v>29976.609864581496</v>
      </c>
      <c r="S43" s="35">
        <f t="shared" si="17"/>
        <v>30841.076139290675</v>
      </c>
      <c r="T43" s="35"/>
      <c r="U43" s="36">
        <f t="shared" si="11"/>
        <v>5</v>
      </c>
      <c r="V43" s="24">
        <f>(1+Discountrate)/(1+'Annuity projection'!G43)-1</f>
        <v>1.4285714285714235E-2</v>
      </c>
      <c r="W43" s="13">
        <f t="shared" si="18"/>
        <v>2.4038461538461453E-2</v>
      </c>
      <c r="X43" s="30">
        <f t="shared" si="12"/>
        <v>4.861124732362236</v>
      </c>
      <c r="Y43" s="30">
        <f t="shared" si="13"/>
        <v>4.7707042144112943</v>
      </c>
    </row>
    <row r="44" spans="2:25" x14ac:dyDescent="0.25">
      <c r="B44">
        <f>'Raw Data'!B44</f>
        <v>42</v>
      </c>
      <c r="C44" s="3">
        <f>'Raw Data'!C44</f>
        <v>41640</v>
      </c>
      <c r="D44" s="11">
        <f>'Raw Data'!D44</f>
        <v>24</v>
      </c>
      <c r="E44" s="7">
        <f>'Raw Data'!F44</f>
        <v>0.10454261601070804</v>
      </c>
      <c r="F44" s="8">
        <f>'Raw Data'!G44</f>
        <v>35020.838114476777</v>
      </c>
      <c r="G44" s="9">
        <f>'Raw Data'!E44</f>
        <v>0.05</v>
      </c>
      <c r="H44" s="9"/>
      <c r="I44" t="str">
        <f t="shared" si="14"/>
        <v>Y</v>
      </c>
      <c r="J44" s="6">
        <f t="shared" si="15"/>
        <v>9</v>
      </c>
      <c r="K44" s="6">
        <f t="shared" si="5"/>
        <v>8</v>
      </c>
      <c r="L44" s="8">
        <f t="shared" si="6"/>
        <v>51741.727918289202</v>
      </c>
      <c r="M44" s="8">
        <f t="shared" si="7"/>
        <v>54328.814314203664</v>
      </c>
      <c r="N44" s="8">
        <f t="shared" si="8"/>
        <v>48649.13794103681</v>
      </c>
      <c r="O44" s="8">
        <f t="shared" si="16"/>
        <v>6188.1426389551225</v>
      </c>
      <c r="P44" s="8"/>
      <c r="Q44" s="8">
        <f t="shared" si="9"/>
        <v>14</v>
      </c>
      <c r="R44" s="6">
        <f t="shared" si="10"/>
        <v>107567.33622076729</v>
      </c>
      <c r="S44" s="35">
        <f t="shared" si="17"/>
        <v>107037.82635723012</v>
      </c>
      <c r="T44" s="35"/>
      <c r="U44" s="36">
        <f t="shared" si="11"/>
        <v>15</v>
      </c>
      <c r="V44" s="24">
        <f>(1+Discountrate)/(1+'Annuity projection'!G44)-1</f>
        <v>1.4285714285714235E-2</v>
      </c>
      <c r="W44" s="13">
        <f t="shared" si="18"/>
        <v>2.4038461538461453E-2</v>
      </c>
      <c r="X44" s="30">
        <f t="shared" si="12"/>
        <v>13.607688281849189</v>
      </c>
      <c r="Y44" s="30">
        <f t="shared" si="13"/>
        <v>12.769153871174794</v>
      </c>
    </row>
    <row r="45" spans="2:25" x14ac:dyDescent="0.25">
      <c r="B45">
        <f>'Raw Data'!B45</f>
        <v>43</v>
      </c>
      <c r="C45" s="3">
        <f>'Raw Data'!C45</f>
        <v>43831</v>
      </c>
      <c r="D45" s="11">
        <f>'Raw Data'!D45</f>
        <v>17</v>
      </c>
      <c r="E45" s="7">
        <f>'Raw Data'!F45</f>
        <v>0.44882438326084662</v>
      </c>
      <c r="F45" s="8">
        <f>'Raw Data'!G45</f>
        <v>30126.556437223819</v>
      </c>
      <c r="G45" s="9">
        <f>'Raw Data'!E45</f>
        <v>0.05</v>
      </c>
      <c r="H45" s="9"/>
      <c r="I45" t="str">
        <f t="shared" si="14"/>
        <v>Y</v>
      </c>
      <c r="J45" s="6">
        <f t="shared" si="15"/>
        <v>3</v>
      </c>
      <c r="K45" s="6">
        <f t="shared" si="5"/>
        <v>2</v>
      </c>
      <c r="L45" s="8">
        <f t="shared" si="6"/>
        <v>33214.528472039259</v>
      </c>
      <c r="M45" s="8">
        <f t="shared" si="7"/>
        <v>34875.254895641221</v>
      </c>
      <c r="N45" s="8">
        <f t="shared" si="8"/>
        <v>19222.390126040227</v>
      </c>
      <c r="O45" s="8">
        <f t="shared" si="16"/>
        <v>17054.168853736701</v>
      </c>
      <c r="P45" s="8"/>
      <c r="Q45" s="8">
        <f t="shared" si="9"/>
        <v>13</v>
      </c>
      <c r="R45" s="6">
        <f t="shared" si="10"/>
        <v>65762.494482270107</v>
      </c>
      <c r="S45" s="35">
        <f t="shared" si="17"/>
        <v>64643.128202125357</v>
      </c>
      <c r="T45" s="35"/>
      <c r="U45" s="36">
        <f t="shared" si="11"/>
        <v>14</v>
      </c>
      <c r="V45" s="24">
        <f>(1+Discountrate)/(1+'Annuity projection'!G45)-1</f>
        <v>1.4285714285714235E-2</v>
      </c>
      <c r="W45" s="13">
        <f t="shared" si="18"/>
        <v>2.4038461538461453E-2</v>
      </c>
      <c r="X45" s="30">
        <f t="shared" si="12"/>
        <v>12.78779811444703</v>
      </c>
      <c r="Y45" s="30">
        <f t="shared" si="13"/>
        <v>12.052066223847266</v>
      </c>
    </row>
    <row r="46" spans="2:25" x14ac:dyDescent="0.25">
      <c r="B46">
        <f>'Raw Data'!B46</f>
        <v>44</v>
      </c>
      <c r="C46" s="3">
        <f>'Raw Data'!C46</f>
        <v>44197</v>
      </c>
      <c r="D46" s="11">
        <f>'Raw Data'!D46</f>
        <v>24</v>
      </c>
      <c r="E46" s="7">
        <f>'Raw Data'!F46</f>
        <v>8.4574246083225543E-2</v>
      </c>
      <c r="F46" s="8">
        <f>'Raw Data'!G46</f>
        <v>18577.458859282124</v>
      </c>
      <c r="G46" s="9">
        <f>'Raw Data'!E46</f>
        <v>0.05</v>
      </c>
      <c r="H46" s="9"/>
      <c r="I46" t="str">
        <f t="shared" si="14"/>
        <v>Y</v>
      </c>
      <c r="J46" s="6">
        <f t="shared" si="15"/>
        <v>2</v>
      </c>
      <c r="K46" s="6">
        <f t="shared" si="5"/>
        <v>1</v>
      </c>
      <c r="L46" s="8">
        <f t="shared" si="6"/>
        <v>19506.33180224623</v>
      </c>
      <c r="M46" s="8">
        <f t="shared" si="7"/>
        <v>20481.648392358544</v>
      </c>
      <c r="N46" s="8">
        <f t="shared" si="8"/>
        <v>18749.42842103311</v>
      </c>
      <c r="O46" s="8">
        <f t="shared" si="16"/>
        <v>1887.2949020917092</v>
      </c>
      <c r="P46" s="8"/>
      <c r="Q46" s="8">
        <f t="shared" si="9"/>
        <v>21</v>
      </c>
      <c r="R46" s="6">
        <f t="shared" si="10"/>
        <v>57061.106210870828</v>
      </c>
      <c r="S46" s="35">
        <f t="shared" si="17"/>
        <v>56535.913531621794</v>
      </c>
      <c r="T46" s="35"/>
      <c r="U46" s="36">
        <f t="shared" si="11"/>
        <v>22</v>
      </c>
      <c r="V46" s="24">
        <f>(1+Discountrate)/(1+'Annuity projection'!G46)-1</f>
        <v>1.4285714285714235E-2</v>
      </c>
      <c r="W46" s="13">
        <f t="shared" si="18"/>
        <v>2.4038461538461453E-2</v>
      </c>
      <c r="X46" s="30">
        <f t="shared" si="12"/>
        <v>19.032532010371312</v>
      </c>
      <c r="Y46" s="30">
        <f t="shared" si="13"/>
        <v>17.338932889609623</v>
      </c>
    </row>
    <row r="47" spans="2:25" x14ac:dyDescent="0.25">
      <c r="B47">
        <f>'Raw Data'!B47</f>
        <v>45</v>
      </c>
      <c r="C47" s="3">
        <f>'Raw Data'!C47</f>
        <v>43831</v>
      </c>
      <c r="D47" s="11">
        <f>'Raw Data'!D47</f>
        <v>15</v>
      </c>
      <c r="E47" s="7">
        <f>'Raw Data'!F47</f>
        <v>0.26174207802773164</v>
      </c>
      <c r="F47" s="8">
        <f>'Raw Data'!G47</f>
        <v>37070.495543055324</v>
      </c>
      <c r="G47" s="9">
        <f>'Raw Data'!E47</f>
        <v>0.03</v>
      </c>
      <c r="H47" s="9"/>
      <c r="I47" t="str">
        <f t="shared" si="14"/>
        <v>Y</v>
      </c>
      <c r="J47" s="6">
        <f t="shared" si="15"/>
        <v>3</v>
      </c>
      <c r="K47" s="6">
        <f t="shared" si="5"/>
        <v>2</v>
      </c>
      <c r="L47" s="8">
        <f t="shared" si="6"/>
        <v>39328.088721627391</v>
      </c>
      <c r="M47" s="8">
        <f t="shared" si="7"/>
        <v>40507.931383276213</v>
      </c>
      <c r="N47" s="8">
        <f t="shared" si="8"/>
        <v>29905.301246412731</v>
      </c>
      <c r="O47" s="8">
        <f t="shared" si="16"/>
        <v>11776.125122885265</v>
      </c>
      <c r="P47" s="8"/>
      <c r="Q47" s="8">
        <f t="shared" si="9"/>
        <v>11</v>
      </c>
      <c r="R47" s="6">
        <f t="shared" si="10"/>
        <v>56072.450653712673</v>
      </c>
      <c r="S47" s="35">
        <f t="shared" si="17"/>
        <v>59524.734487602094</v>
      </c>
      <c r="T47" s="35"/>
      <c r="U47" s="36">
        <f t="shared" si="11"/>
        <v>12</v>
      </c>
      <c r="V47" s="24">
        <f>(1+Discountrate)/(1+'Annuity projection'!G47)-1</f>
        <v>3.398058252427183E-2</v>
      </c>
      <c r="W47" s="13">
        <f t="shared" si="18"/>
        <v>2.4038461538461453E-2</v>
      </c>
      <c r="X47" s="30">
        <f t="shared" si="12"/>
        <v>10.051912948362233</v>
      </c>
      <c r="Y47" s="30">
        <f t="shared" si="13"/>
        <v>10.565763510302482</v>
      </c>
    </row>
    <row r="48" spans="2:25" x14ac:dyDescent="0.25">
      <c r="B48">
        <f>'Raw Data'!B48</f>
        <v>46</v>
      </c>
      <c r="C48" s="3">
        <f>'Raw Data'!C48</f>
        <v>44197</v>
      </c>
      <c r="D48" s="11">
        <f>'Raw Data'!D48</f>
        <v>25</v>
      </c>
      <c r="E48" s="7">
        <f>'Raw Data'!F48</f>
        <v>0.17494649791864725</v>
      </c>
      <c r="F48" s="8">
        <f>'Raw Data'!G48</f>
        <v>34485.108300666776</v>
      </c>
      <c r="G48" s="9">
        <f>'Raw Data'!E48</f>
        <v>0.03</v>
      </c>
      <c r="H48" s="9"/>
      <c r="I48" t="str">
        <f t="shared" si="14"/>
        <v>Y</v>
      </c>
      <c r="J48" s="6">
        <f t="shared" si="15"/>
        <v>2</v>
      </c>
      <c r="K48" s="6">
        <f t="shared" si="5"/>
        <v>1</v>
      </c>
      <c r="L48" s="8">
        <f t="shared" si="6"/>
        <v>35519.661549686782</v>
      </c>
      <c r="M48" s="8">
        <f t="shared" si="7"/>
        <v>36585.251396177388</v>
      </c>
      <c r="N48" s="8">
        <f t="shared" si="8"/>
        <v>30184.789788942853</v>
      </c>
      <c r="O48" s="8">
        <f t="shared" si="16"/>
        <v>7108.8622123070936</v>
      </c>
      <c r="P48" s="8"/>
      <c r="Q48" s="8">
        <f t="shared" si="9"/>
        <v>22</v>
      </c>
      <c r="R48" s="6">
        <f t="shared" si="10"/>
        <v>70101.124914244123</v>
      </c>
      <c r="S48" s="35">
        <f t="shared" si="17"/>
        <v>74684.604753505497</v>
      </c>
      <c r="T48" s="35"/>
      <c r="U48" s="36">
        <f t="shared" si="11"/>
        <v>23</v>
      </c>
      <c r="V48" s="24">
        <f>(1+Discountrate)/(1+'Annuity projection'!G48)-1</f>
        <v>3.398058252427183E-2</v>
      </c>
      <c r="W48" s="13">
        <f t="shared" si="18"/>
        <v>2.4038461538461453E-2</v>
      </c>
      <c r="X48" s="30">
        <f t="shared" si="12"/>
        <v>16.319554556078373</v>
      </c>
      <c r="Y48" s="30">
        <f t="shared" si="13"/>
        <v>17.931915685628173</v>
      </c>
    </row>
    <row r="49" spans="2:25" x14ac:dyDescent="0.25">
      <c r="B49">
        <f>'Raw Data'!B49</f>
        <v>47</v>
      </c>
      <c r="C49" s="3">
        <f>'Raw Data'!C49</f>
        <v>42370</v>
      </c>
      <c r="D49" s="11">
        <f>'Raw Data'!D49</f>
        <v>15</v>
      </c>
      <c r="E49" s="7">
        <f>'Raw Data'!F49</f>
        <v>0.10993895158326009</v>
      </c>
      <c r="F49" s="8">
        <f>'Raw Data'!G49</f>
        <v>17449.318994632173</v>
      </c>
      <c r="G49" s="9">
        <f>'Raw Data'!E49</f>
        <v>0.05</v>
      </c>
      <c r="H49" s="9"/>
      <c r="I49" t="str">
        <f t="shared" si="14"/>
        <v>Y</v>
      </c>
      <c r="J49" s="6">
        <f t="shared" si="15"/>
        <v>7</v>
      </c>
      <c r="K49" s="6">
        <f t="shared" si="5"/>
        <v>6</v>
      </c>
      <c r="L49" s="8">
        <f t="shared" si="6"/>
        <v>23383.756316581581</v>
      </c>
      <c r="M49" s="8">
        <f t="shared" si="7"/>
        <v>24552.944132410659</v>
      </c>
      <c r="N49" s="8">
        <f t="shared" si="8"/>
        <v>21853.619196211079</v>
      </c>
      <c r="O49" s="8">
        <f t="shared" si="16"/>
        <v>2940.9787876307864</v>
      </c>
      <c r="P49" s="8"/>
      <c r="Q49" s="8">
        <f t="shared" si="9"/>
        <v>7</v>
      </c>
      <c r="R49" s="6">
        <f t="shared" si="10"/>
        <v>34548.458066170337</v>
      </c>
      <c r="S49" s="35">
        <f t="shared" si="17"/>
        <v>34620.364256259199</v>
      </c>
      <c r="T49" s="35"/>
      <c r="U49" s="36">
        <f t="shared" si="11"/>
        <v>8</v>
      </c>
      <c r="V49" s="24">
        <f>(1+Discountrate)/(1+'Annuity projection'!G49)-1</f>
        <v>1.4285714285714235E-2</v>
      </c>
      <c r="W49" s="13">
        <f t="shared" si="18"/>
        <v>2.4038461538461453E-2</v>
      </c>
      <c r="X49" s="30">
        <f t="shared" si="12"/>
        <v>7.6165493186860509</v>
      </c>
      <c r="Y49" s="30">
        <f t="shared" si="13"/>
        <v>7.372692425348081</v>
      </c>
    </row>
    <row r="50" spans="2:25" x14ac:dyDescent="0.25">
      <c r="B50">
        <f>'Raw Data'!B50</f>
        <v>48</v>
      </c>
      <c r="C50" s="3">
        <f>'Raw Data'!C50</f>
        <v>40909</v>
      </c>
      <c r="D50" s="11">
        <f>'Raw Data'!D50</f>
        <v>15</v>
      </c>
      <c r="E50" s="7">
        <f>'Raw Data'!F50</f>
        <v>0.11180250856736218</v>
      </c>
      <c r="F50" s="8">
        <f>'Raw Data'!G50</f>
        <v>20054.626687352349</v>
      </c>
      <c r="G50" s="9">
        <f>'Raw Data'!E50</f>
        <v>0.05</v>
      </c>
      <c r="H50" s="9"/>
      <c r="I50" t="str">
        <f t="shared" si="14"/>
        <v>Y</v>
      </c>
      <c r="J50" s="6">
        <f t="shared" si="15"/>
        <v>11</v>
      </c>
      <c r="K50" s="6">
        <f t="shared" si="5"/>
        <v>10</v>
      </c>
      <c r="L50" s="8">
        <f t="shared" si="6"/>
        <v>32666.873653055725</v>
      </c>
      <c r="M50" s="8">
        <f t="shared" si="7"/>
        <v>34300.217335708512</v>
      </c>
      <c r="N50" s="8">
        <f t="shared" si="8"/>
        <v>30465.366993170577</v>
      </c>
      <c r="O50" s="8">
        <f t="shared" si="16"/>
        <v>4178.1607541556177</v>
      </c>
      <c r="P50" s="8"/>
      <c r="Q50" s="8">
        <f t="shared" si="9"/>
        <v>3</v>
      </c>
      <c r="R50" s="6">
        <f t="shared" si="10"/>
        <v>39706.789093249572</v>
      </c>
      <c r="S50" s="35">
        <f t="shared" si="17"/>
        <v>39967.333084031598</v>
      </c>
      <c r="T50" s="35"/>
      <c r="U50" s="36">
        <f t="shared" si="11"/>
        <v>4</v>
      </c>
      <c r="V50" s="24">
        <f>(1+Discountrate)/(1+'Annuity projection'!G50)-1</f>
        <v>1.4285714285714235E-2</v>
      </c>
      <c r="W50" s="13">
        <f t="shared" si="18"/>
        <v>2.4038461538461453E-2</v>
      </c>
      <c r="X50" s="30">
        <f t="shared" si="12"/>
        <v>3.9162836571102755</v>
      </c>
      <c r="Y50" s="30">
        <f t="shared" si="13"/>
        <v>3.8613461426423368</v>
      </c>
    </row>
    <row r="51" spans="2:25" x14ac:dyDescent="0.25">
      <c r="B51">
        <f>'Raw Data'!B51</f>
        <v>49</v>
      </c>
      <c r="C51" s="3">
        <f>'Raw Data'!C51</f>
        <v>43831</v>
      </c>
      <c r="D51" s="11">
        <f>'Raw Data'!D51</f>
        <v>22</v>
      </c>
      <c r="E51" s="7">
        <f>'Raw Data'!F51</f>
        <v>0.45518107611092445</v>
      </c>
      <c r="F51" s="8">
        <f>'Raw Data'!G51</f>
        <v>20669.01572109307</v>
      </c>
      <c r="G51" s="9">
        <f>'Raw Data'!E51</f>
        <v>0.05</v>
      </c>
      <c r="H51" s="9"/>
      <c r="I51" t="str">
        <f t="shared" si="14"/>
        <v>Y</v>
      </c>
      <c r="J51" s="6">
        <f t="shared" si="15"/>
        <v>3</v>
      </c>
      <c r="K51" s="6">
        <f t="shared" si="5"/>
        <v>2</v>
      </c>
      <c r="L51" s="8">
        <f t="shared" si="6"/>
        <v>22787.589832505109</v>
      </c>
      <c r="M51" s="8">
        <f t="shared" si="7"/>
        <v>23926.969324130365</v>
      </c>
      <c r="N51" s="8">
        <f t="shared" si="8"/>
        <v>13035.865679099627</v>
      </c>
      <c r="O51" s="8">
        <f t="shared" si="16"/>
        <v>11866.116733252538</v>
      </c>
      <c r="P51" s="8"/>
      <c r="Q51" s="8">
        <f t="shared" si="9"/>
        <v>18</v>
      </c>
      <c r="R51" s="6">
        <f t="shared" si="10"/>
        <v>57583.10457938871</v>
      </c>
      <c r="S51" s="35">
        <f t="shared" si="17"/>
        <v>55410.940322767216</v>
      </c>
      <c r="T51" s="35"/>
      <c r="U51" s="36">
        <f t="shared" si="11"/>
        <v>19</v>
      </c>
      <c r="V51" s="24">
        <f>(1+Discountrate)/(1+'Annuity projection'!G51)-1</f>
        <v>1.4285714285714235E-2</v>
      </c>
      <c r="W51" s="13">
        <f t="shared" si="18"/>
        <v>2.4038461538461453E-2</v>
      </c>
      <c r="X51" s="30">
        <f t="shared" si="12"/>
        <v>16.773386485026261</v>
      </c>
      <c r="Y51" s="30">
        <f t="shared" si="13"/>
        <v>15.473079285054993</v>
      </c>
    </row>
    <row r="52" spans="2:25" x14ac:dyDescent="0.25">
      <c r="B52">
        <f>'Raw Data'!B52</f>
        <v>50</v>
      </c>
      <c r="C52" s="3">
        <f>'Raw Data'!C52</f>
        <v>41640</v>
      </c>
      <c r="D52" s="11">
        <f>'Raw Data'!D52</f>
        <v>15</v>
      </c>
      <c r="E52" s="7">
        <f>'Raw Data'!F52</f>
        <v>0.60942736538860121</v>
      </c>
      <c r="F52" s="8">
        <f>'Raw Data'!G52</f>
        <v>35269.328095487333</v>
      </c>
      <c r="G52" s="9">
        <f>'Raw Data'!E52</f>
        <v>0.03</v>
      </c>
      <c r="H52" s="9"/>
      <c r="I52" t="str">
        <f t="shared" si="14"/>
        <v>Y</v>
      </c>
      <c r="J52" s="6">
        <f t="shared" si="15"/>
        <v>9</v>
      </c>
      <c r="K52" s="6">
        <f t="shared" si="5"/>
        <v>8</v>
      </c>
      <c r="L52" s="8">
        <f t="shared" si="6"/>
        <v>44678.129622007022</v>
      </c>
      <c r="M52" s="8">
        <f t="shared" si="7"/>
        <v>46018.473510667231</v>
      </c>
      <c r="N52" s="8">
        <f t="shared" si="8"/>
        <v>17973.556439856169</v>
      </c>
      <c r="O52" s="8">
        <f t="shared" si="16"/>
        <v>31148.917600978504</v>
      </c>
      <c r="P52" s="8"/>
      <c r="Q52" s="8">
        <f t="shared" si="9"/>
        <v>5</v>
      </c>
      <c r="R52" s="6">
        <f t="shared" si="10"/>
        <v>53348.023279777815</v>
      </c>
      <c r="S52" s="35">
        <f t="shared" si="17"/>
        <v>58733.699009542019</v>
      </c>
      <c r="T52" s="35"/>
      <c r="U52" s="36">
        <f t="shared" si="11"/>
        <v>6</v>
      </c>
      <c r="V52" s="24">
        <f>(1+Discountrate)/(1+'Annuity projection'!G52)-1</f>
        <v>3.398058252427183E-2</v>
      </c>
      <c r="W52" s="13">
        <f t="shared" si="18"/>
        <v>2.4038461538461453E-2</v>
      </c>
      <c r="X52" s="30">
        <f t="shared" si="12"/>
        <v>5.5281174559898938</v>
      </c>
      <c r="Y52" s="30">
        <f t="shared" si="13"/>
        <v>5.6587158525706576</v>
      </c>
    </row>
    <row r="53" spans="2:25" x14ac:dyDescent="0.25">
      <c r="B53">
        <f>'Raw Data'!B53</f>
        <v>51</v>
      </c>
      <c r="C53" s="3">
        <f>'Raw Data'!C53</f>
        <v>42370</v>
      </c>
      <c r="D53" s="11">
        <f>'Raw Data'!D53</f>
        <v>21</v>
      </c>
      <c r="E53" s="7">
        <f>'Raw Data'!F53</f>
        <v>0.63457253955329462</v>
      </c>
      <c r="F53" s="8">
        <f>'Raw Data'!G53</f>
        <v>21549.449968153094</v>
      </c>
      <c r="G53" s="9">
        <f>'Raw Data'!E53</f>
        <v>0.05</v>
      </c>
      <c r="H53" s="9"/>
      <c r="I53" t="str">
        <f t="shared" si="14"/>
        <v>Y</v>
      </c>
      <c r="J53" s="6">
        <f t="shared" si="15"/>
        <v>7</v>
      </c>
      <c r="K53" s="6">
        <f t="shared" si="5"/>
        <v>6</v>
      </c>
      <c r="L53" s="8">
        <f t="shared" si="6"/>
        <v>28878.323960188507</v>
      </c>
      <c r="M53" s="8">
        <f t="shared" si="7"/>
        <v>30322.240158197932</v>
      </c>
      <c r="N53" s="8">
        <f t="shared" si="8"/>
        <v>11080.579216065376</v>
      </c>
      <c r="O53" s="8">
        <f t="shared" si="16"/>
        <v>20964.24773123776</v>
      </c>
      <c r="P53" s="8"/>
      <c r="Q53" s="8">
        <f t="shared" si="9"/>
        <v>13</v>
      </c>
      <c r="R53" s="6">
        <f t="shared" si="10"/>
        <v>57177.106147625112</v>
      </c>
      <c r="S53" s="35">
        <f t="shared" si="17"/>
        <v>55801.098193194281</v>
      </c>
      <c r="T53" s="35"/>
      <c r="U53" s="36">
        <f t="shared" si="11"/>
        <v>14</v>
      </c>
      <c r="V53" s="24">
        <f>(1+Discountrate)/(1+'Annuity projection'!G53)-1</f>
        <v>1.4285714285714235E-2</v>
      </c>
      <c r="W53" s="13">
        <f t="shared" si="18"/>
        <v>2.4038461538461453E-2</v>
      </c>
      <c r="X53" s="30">
        <f t="shared" si="12"/>
        <v>12.78779811444703</v>
      </c>
      <c r="Y53" s="30">
        <f t="shared" si="13"/>
        <v>12.052066223847266</v>
      </c>
    </row>
    <row r="54" spans="2:25" x14ac:dyDescent="0.25">
      <c r="B54">
        <f>'Raw Data'!B54</f>
        <v>52</v>
      </c>
      <c r="C54" s="3">
        <f>'Raw Data'!C54</f>
        <v>40909</v>
      </c>
      <c r="D54" s="11">
        <f>'Raw Data'!D54</f>
        <v>15</v>
      </c>
      <c r="E54" s="7">
        <f>'Raw Data'!F54</f>
        <v>0.44668503538572957</v>
      </c>
      <c r="F54" s="8">
        <f>'Raw Data'!G54</f>
        <v>16961.737112598472</v>
      </c>
      <c r="G54" s="9">
        <f>'Raw Data'!E54</f>
        <v>0.05</v>
      </c>
      <c r="H54" s="9"/>
      <c r="I54" t="str">
        <f t="shared" si="14"/>
        <v>Y</v>
      </c>
      <c r="J54" s="6">
        <f t="shared" si="15"/>
        <v>11</v>
      </c>
      <c r="K54" s="6">
        <f t="shared" si="5"/>
        <v>10</v>
      </c>
      <c r="L54" s="8">
        <f t="shared" si="6"/>
        <v>27628.882443523165</v>
      </c>
      <c r="M54" s="8">
        <f t="shared" si="7"/>
        <v>29010.326565699324</v>
      </c>
      <c r="N54" s="8">
        <f t="shared" si="8"/>
        <v>16051.847817148351</v>
      </c>
      <c r="O54" s="8">
        <f t="shared" si="16"/>
        <v>14118.571131754585</v>
      </c>
      <c r="P54" s="8"/>
      <c r="Q54" s="8">
        <f t="shared" si="9"/>
        <v>3</v>
      </c>
      <c r="R54" s="6">
        <f t="shared" si="10"/>
        <v>33583.079290617687</v>
      </c>
      <c r="S54" s="35">
        <f t="shared" si="17"/>
        <v>34463.492726876357</v>
      </c>
      <c r="T54" s="35"/>
      <c r="U54" s="36">
        <f t="shared" si="11"/>
        <v>4</v>
      </c>
      <c r="V54" s="24">
        <f>(1+Discountrate)/(1+'Annuity projection'!G54)-1</f>
        <v>1.4285714285714235E-2</v>
      </c>
      <c r="W54" s="13">
        <f t="shared" si="18"/>
        <v>2.4038461538461453E-2</v>
      </c>
      <c r="X54" s="30">
        <f t="shared" si="12"/>
        <v>3.9162836571102755</v>
      </c>
      <c r="Y54" s="30">
        <f t="shared" si="13"/>
        <v>3.8613461426423368</v>
      </c>
    </row>
    <row r="55" spans="2:25" x14ac:dyDescent="0.25">
      <c r="B55">
        <f>'Raw Data'!B55</f>
        <v>53</v>
      </c>
      <c r="C55" s="3">
        <f>'Raw Data'!C55</f>
        <v>44197</v>
      </c>
      <c r="D55" s="11">
        <f>'Raw Data'!D55</f>
        <v>15</v>
      </c>
      <c r="E55" s="7">
        <f>'Raw Data'!F55</f>
        <v>0.32009056080915949</v>
      </c>
      <c r="F55" s="8">
        <f>'Raw Data'!G55</f>
        <v>38374.758088996292</v>
      </c>
      <c r="G55" s="9">
        <f>'Raw Data'!E55</f>
        <v>0.05</v>
      </c>
      <c r="H55" s="9"/>
      <c r="I55" t="str">
        <f t="shared" si="14"/>
        <v>Y</v>
      </c>
      <c r="J55" s="6">
        <f t="shared" si="15"/>
        <v>2</v>
      </c>
      <c r="K55" s="6">
        <f t="shared" si="5"/>
        <v>1</v>
      </c>
      <c r="L55" s="8">
        <f t="shared" si="6"/>
        <v>40293.495993446108</v>
      </c>
      <c r="M55" s="8">
        <f t="shared" si="7"/>
        <v>42308.170793118414</v>
      </c>
      <c r="N55" s="8">
        <f t="shared" si="8"/>
        <v>28765.724677139435</v>
      </c>
      <c r="O55" s="8">
        <f t="shared" si="16"/>
        <v>14754.817482552331</v>
      </c>
      <c r="P55" s="8"/>
      <c r="Q55" s="8">
        <f t="shared" si="9"/>
        <v>12</v>
      </c>
      <c r="R55" s="6">
        <f t="shared" si="10"/>
        <v>75979.39616124639</v>
      </c>
      <c r="S55" s="35">
        <f t="shared" si="17"/>
        <v>75282.046802703699</v>
      </c>
      <c r="T55" s="35"/>
      <c r="U55" s="36">
        <f t="shared" si="11"/>
        <v>13</v>
      </c>
      <c r="V55" s="24">
        <f>(1+Discountrate)/(1+'Annuity projection'!G55)-1</f>
        <v>1.4285714285714235E-2</v>
      </c>
      <c r="W55" s="13">
        <f t="shared" si="18"/>
        <v>2.4038461538461453E-2</v>
      </c>
      <c r="X55" s="30">
        <f t="shared" si="12"/>
        <v>11.956195230367696</v>
      </c>
      <c r="Y55" s="30">
        <f t="shared" si="13"/>
        <v>11.317740892689745</v>
      </c>
    </row>
    <row r="56" spans="2:25" x14ac:dyDescent="0.25">
      <c r="B56">
        <f>'Raw Data'!B56</f>
        <v>54</v>
      </c>
      <c r="C56" s="3">
        <f>'Raw Data'!C56</f>
        <v>43101</v>
      </c>
      <c r="D56" s="11">
        <f>'Raw Data'!D56</f>
        <v>16</v>
      </c>
      <c r="E56" s="7">
        <f>'Raw Data'!F56</f>
        <v>3.2956714651216044E-2</v>
      </c>
      <c r="F56" s="8">
        <f>'Raw Data'!G56</f>
        <v>30881.399644772082</v>
      </c>
      <c r="G56" s="9">
        <f>'Raw Data'!E56</f>
        <v>0.03</v>
      </c>
      <c r="H56" s="9"/>
      <c r="I56" t="str">
        <f t="shared" si="14"/>
        <v>Y</v>
      </c>
      <c r="J56" s="6">
        <f t="shared" si="15"/>
        <v>5</v>
      </c>
      <c r="K56" s="6">
        <f t="shared" si="5"/>
        <v>4</v>
      </c>
      <c r="L56" s="8">
        <f t="shared" si="6"/>
        <v>34757.287365321848</v>
      </c>
      <c r="M56" s="8">
        <f t="shared" si="7"/>
        <v>35800.005986281503</v>
      </c>
      <c r="N56" s="8">
        <f t="shared" si="8"/>
        <v>34620.155404479796</v>
      </c>
      <c r="O56" s="8">
        <f t="shared" si="16"/>
        <v>1310.435986001118</v>
      </c>
      <c r="P56" s="8"/>
      <c r="Q56" s="8">
        <f t="shared" si="9"/>
        <v>10</v>
      </c>
      <c r="R56" s="6">
        <f t="shared" si="10"/>
        <v>48112.214425581325</v>
      </c>
      <c r="S56" s="35">
        <f t="shared" si="17"/>
        <v>48466.359282548809</v>
      </c>
      <c r="T56" s="35"/>
      <c r="U56" s="36">
        <f t="shared" si="11"/>
        <v>11</v>
      </c>
      <c r="V56" s="24">
        <f>(1+Discountrate)/(1+'Annuity projection'!G56)-1</f>
        <v>3.398058252427183E-2</v>
      </c>
      <c r="W56" s="13">
        <f t="shared" si="18"/>
        <v>2.4038461538461453E-2</v>
      </c>
      <c r="X56" s="30">
        <f t="shared" si="12"/>
        <v>9.3595022233065794</v>
      </c>
      <c r="Y56" s="30">
        <f t="shared" si="13"/>
        <v>9.7957097485308999</v>
      </c>
    </row>
    <row r="57" spans="2:25" x14ac:dyDescent="0.25">
      <c r="B57">
        <f>'Raw Data'!B57</f>
        <v>55</v>
      </c>
      <c r="C57" s="3">
        <f>'Raw Data'!C57</f>
        <v>41275</v>
      </c>
      <c r="D57" s="11">
        <f>'Raw Data'!D57</f>
        <v>25</v>
      </c>
      <c r="E57" s="7">
        <f>'Raw Data'!F57</f>
        <v>4.5095514393318555E-2</v>
      </c>
      <c r="F57" s="8">
        <f>'Raw Data'!G57</f>
        <v>36660.772421652291</v>
      </c>
      <c r="G57" s="9">
        <f>'Raw Data'!E57</f>
        <v>0.03</v>
      </c>
      <c r="H57" s="9"/>
      <c r="I57" t="str">
        <f t="shared" si="14"/>
        <v>Y</v>
      </c>
      <c r="J57" s="6">
        <f t="shared" si="15"/>
        <v>10</v>
      </c>
      <c r="K57" s="6">
        <f t="shared" si="5"/>
        <v>9</v>
      </c>
      <c r="L57" s="8">
        <f t="shared" si="6"/>
        <v>47833.992754238621</v>
      </c>
      <c r="M57" s="8">
        <f t="shared" si="7"/>
        <v>49269.012536865783</v>
      </c>
      <c r="N57" s="8">
        <f t="shared" si="8"/>
        <v>47047.201072864955</v>
      </c>
      <c r="O57" s="8">
        <f t="shared" si="16"/>
        <v>2467.7206939970306</v>
      </c>
      <c r="P57" s="8"/>
      <c r="Q57" s="8">
        <f t="shared" si="9"/>
        <v>14</v>
      </c>
      <c r="R57" s="6">
        <f t="shared" si="10"/>
        <v>74523.802117020823</v>
      </c>
      <c r="S57" s="35">
        <f t="shared" si="17"/>
        <v>75436.406731064591</v>
      </c>
      <c r="T57" s="35"/>
      <c r="U57" s="36">
        <f t="shared" si="11"/>
        <v>15</v>
      </c>
      <c r="V57" s="24">
        <f>(1+Discountrate)/(1+'Annuity projection'!G57)-1</f>
        <v>3.398058252427183E-2</v>
      </c>
      <c r="W57" s="13">
        <f t="shared" si="18"/>
        <v>2.4038461538461453E-2</v>
      </c>
      <c r="X57" s="30">
        <f t="shared" si="12"/>
        <v>11.995580159499623</v>
      </c>
      <c r="Y57" s="30">
        <f t="shared" si="13"/>
        <v>12.769153871174794</v>
      </c>
    </row>
    <row r="58" spans="2:25" x14ac:dyDescent="0.25">
      <c r="B58">
        <f>'Raw Data'!B58</f>
        <v>56</v>
      </c>
      <c r="C58" s="3">
        <f>'Raw Data'!C58</f>
        <v>44197</v>
      </c>
      <c r="D58" s="11">
        <f>'Raw Data'!D58</f>
        <v>23</v>
      </c>
      <c r="E58" s="7">
        <f>'Raw Data'!F58</f>
        <v>0.3952656914938395</v>
      </c>
      <c r="F58" s="8">
        <f>'Raw Data'!G58</f>
        <v>15836.68655837356</v>
      </c>
      <c r="G58" s="9">
        <f>'Raw Data'!E58</f>
        <v>0.03</v>
      </c>
      <c r="H58" s="9"/>
      <c r="I58" t="str">
        <f t="shared" si="14"/>
        <v>Y</v>
      </c>
      <c r="J58" s="6">
        <f t="shared" si="15"/>
        <v>2</v>
      </c>
      <c r="K58" s="6">
        <f t="shared" si="5"/>
        <v>1</v>
      </c>
      <c r="L58" s="8">
        <f t="shared" si="6"/>
        <v>16311.787155124766</v>
      </c>
      <c r="M58" s="8">
        <f t="shared" si="7"/>
        <v>16801.140769778511</v>
      </c>
      <c r="N58" s="8">
        <f t="shared" si="8"/>
        <v>10160.226245526668</v>
      </c>
      <c r="O58" s="8">
        <f t="shared" si="16"/>
        <v>7375.9283648001046</v>
      </c>
      <c r="P58" s="8"/>
      <c r="Q58" s="8">
        <f t="shared" si="9"/>
        <v>20</v>
      </c>
      <c r="R58" s="6">
        <f t="shared" si="10"/>
        <v>30344.729099559281</v>
      </c>
      <c r="S58" s="35">
        <f t="shared" si="17"/>
        <v>34512.066110298918</v>
      </c>
      <c r="T58" s="35"/>
      <c r="U58" s="36">
        <f t="shared" si="11"/>
        <v>21</v>
      </c>
      <c r="V58" s="24">
        <f>(1+Discountrate)/(1+'Annuity projection'!G58)-1</f>
        <v>3.398058252427183E-2</v>
      </c>
      <c r="W58" s="13">
        <f t="shared" si="18"/>
        <v>2.4038461538461453E-2</v>
      </c>
      <c r="X58" s="30">
        <f t="shared" si="12"/>
        <v>15.344397932291443</v>
      </c>
      <c r="Y58" s="30">
        <f t="shared" si="13"/>
        <v>16.731695699456008</v>
      </c>
    </row>
    <row r="59" spans="2:25" x14ac:dyDescent="0.25">
      <c r="B59">
        <f>'Raw Data'!B59</f>
        <v>57</v>
      </c>
      <c r="C59" s="3">
        <f>'Raw Data'!C59</f>
        <v>41640</v>
      </c>
      <c r="D59" s="11">
        <f>'Raw Data'!D59</f>
        <v>16</v>
      </c>
      <c r="E59" s="7">
        <f>'Raw Data'!F59</f>
        <v>0.38126004933885566</v>
      </c>
      <c r="F59" s="8">
        <f>'Raw Data'!G59</f>
        <v>18468.562136080836</v>
      </c>
      <c r="G59" s="9">
        <f>'Raw Data'!E59</f>
        <v>0.03</v>
      </c>
      <c r="H59" s="9"/>
      <c r="I59" t="str">
        <f t="shared" si="14"/>
        <v>Y</v>
      </c>
      <c r="J59" s="6">
        <f t="shared" si="15"/>
        <v>9</v>
      </c>
      <c r="K59" s="6">
        <f t="shared" si="5"/>
        <v>8</v>
      </c>
      <c r="L59" s="8">
        <f t="shared" si="6"/>
        <v>23395.421960235362</v>
      </c>
      <c r="M59" s="8">
        <f t="shared" si="7"/>
        <v>24097.284619042424</v>
      </c>
      <c r="N59" s="8">
        <f t="shared" si="8"/>
        <v>14909.952696253862</v>
      </c>
      <c r="O59" s="8">
        <f t="shared" si="16"/>
        <v>10204.182252106908</v>
      </c>
      <c r="P59" s="8"/>
      <c r="Q59" s="8">
        <f t="shared" si="9"/>
        <v>6</v>
      </c>
      <c r="R59" s="6">
        <f t="shared" si="10"/>
        <v>28773.418039480555</v>
      </c>
      <c r="S59" s="35">
        <f t="shared" si="17"/>
        <v>30714.809129890898</v>
      </c>
      <c r="T59" s="35"/>
      <c r="U59" s="36">
        <f t="shared" si="11"/>
        <v>7</v>
      </c>
      <c r="V59" s="24">
        <f>(1+Discountrate)/(1+'Annuity projection'!G59)-1</f>
        <v>3.398058252427183E-2</v>
      </c>
      <c r="W59" s="13">
        <f t="shared" si="18"/>
        <v>2.4038461538461453E-2</v>
      </c>
      <c r="X59" s="30">
        <f t="shared" si="12"/>
        <v>6.3464422344315432</v>
      </c>
      <c r="Y59" s="30">
        <f t="shared" si="13"/>
        <v>6.5258821471112451</v>
      </c>
    </row>
    <row r="60" spans="2:25" x14ac:dyDescent="0.25">
      <c r="B60">
        <f>'Raw Data'!B60</f>
        <v>58</v>
      </c>
      <c r="C60" s="3">
        <f>'Raw Data'!C60</f>
        <v>42736</v>
      </c>
      <c r="D60" s="11">
        <f>'Raw Data'!D60</f>
        <v>15</v>
      </c>
      <c r="E60" s="7">
        <f>'Raw Data'!F60</f>
        <v>7.0504215491156708E-2</v>
      </c>
      <c r="F60" s="8">
        <f>'Raw Data'!G60</f>
        <v>16784.18519364141</v>
      </c>
      <c r="G60" s="9">
        <f>'Raw Data'!E60</f>
        <v>0.03</v>
      </c>
      <c r="H60" s="9"/>
      <c r="I60" t="str">
        <f t="shared" si="14"/>
        <v>Y</v>
      </c>
      <c r="J60" s="6">
        <f t="shared" si="15"/>
        <v>6</v>
      </c>
      <c r="K60" s="6">
        <f t="shared" si="5"/>
        <v>5</v>
      </c>
      <c r="L60" s="8">
        <f t="shared" si="6"/>
        <v>19457.470753238409</v>
      </c>
      <c r="M60" s="8">
        <f t="shared" si="7"/>
        <v>20041.194875835561</v>
      </c>
      <c r="N60" s="8">
        <f t="shared" si="8"/>
        <v>18628.206153609382</v>
      </c>
      <c r="O60" s="8">
        <f t="shared" si="16"/>
        <v>1569.3777652686852</v>
      </c>
      <c r="P60" s="8"/>
      <c r="Q60" s="8">
        <f t="shared" si="9"/>
        <v>8</v>
      </c>
      <c r="R60" s="6">
        <f t="shared" si="10"/>
        <v>25387.586063967286</v>
      </c>
      <c r="S60" s="35">
        <f t="shared" si="17"/>
        <v>25745.456063253961</v>
      </c>
      <c r="T60" s="35"/>
      <c r="U60" s="36">
        <f t="shared" si="11"/>
        <v>9</v>
      </c>
      <c r="V60" s="24">
        <f>(1+Discountrate)/(1+'Annuity projection'!G60)-1</f>
        <v>3.398058252427183E-2</v>
      </c>
      <c r="W60" s="13">
        <f t="shared" si="18"/>
        <v>2.4038461538461453E-2</v>
      </c>
      <c r="X60" s="30">
        <f t="shared" si="12"/>
        <v>7.9032957010367655</v>
      </c>
      <c r="Y60" s="30">
        <f t="shared" si="13"/>
        <v>8.1996245280394398</v>
      </c>
    </row>
    <row r="61" spans="2:25" x14ac:dyDescent="0.25">
      <c r="B61">
        <f>'Raw Data'!B61</f>
        <v>59</v>
      </c>
      <c r="C61" s="3">
        <f>'Raw Data'!C61</f>
        <v>43466</v>
      </c>
      <c r="D61" s="11">
        <f>'Raw Data'!D61</f>
        <v>15</v>
      </c>
      <c r="E61" s="7">
        <f>'Raw Data'!F61</f>
        <v>0.28084113662117566</v>
      </c>
      <c r="F61" s="8">
        <f>'Raw Data'!G61</f>
        <v>36951.914489958828</v>
      </c>
      <c r="G61" s="9">
        <f>'Raw Data'!E61</f>
        <v>0.05</v>
      </c>
      <c r="H61" s="9"/>
      <c r="I61" t="str">
        <f t="shared" si="14"/>
        <v>Y</v>
      </c>
      <c r="J61" s="6">
        <f t="shared" si="15"/>
        <v>4</v>
      </c>
      <c r="K61" s="6">
        <f t="shared" si="5"/>
        <v>3</v>
      </c>
      <c r="L61" s="8">
        <f t="shared" si="6"/>
        <v>42776.46001143859</v>
      </c>
      <c r="M61" s="8">
        <f t="shared" si="7"/>
        <v>44915.283012010521</v>
      </c>
      <c r="N61" s="8">
        <f t="shared" si="8"/>
        <v>32301.223879255707</v>
      </c>
      <c r="O61" s="8">
        <f t="shared" si="16"/>
        <v>13743.317759877631</v>
      </c>
      <c r="P61" s="8"/>
      <c r="Q61" s="8">
        <f t="shared" si="9"/>
        <v>10</v>
      </c>
      <c r="R61" s="6">
        <f t="shared" si="10"/>
        <v>73162.263158452042</v>
      </c>
      <c r="S61" s="35">
        <f t="shared" si="17"/>
        <v>72958.757585130457</v>
      </c>
      <c r="T61" s="35"/>
      <c r="U61" s="36">
        <f t="shared" si="11"/>
        <v>11</v>
      </c>
      <c r="V61" s="24">
        <f>(1+Discountrate)/(1+'Annuity projection'!G61)-1</f>
        <v>1.4285714285714235E-2</v>
      </c>
      <c r="W61" s="13">
        <f t="shared" si="18"/>
        <v>2.4038461538461453E-2</v>
      </c>
      <c r="X61" s="30">
        <f t="shared" si="12"/>
        <v>10.25717962373135</v>
      </c>
      <c r="Y61" s="30">
        <f t="shared" si="13"/>
        <v>9.7957097485308999</v>
      </c>
    </row>
    <row r="62" spans="2:25" x14ac:dyDescent="0.25">
      <c r="B62">
        <f>'Raw Data'!B62</f>
        <v>60</v>
      </c>
      <c r="C62" s="3">
        <f>'Raw Data'!C62</f>
        <v>42005</v>
      </c>
      <c r="D62" s="11">
        <f>'Raw Data'!D62</f>
        <v>15</v>
      </c>
      <c r="E62" s="7">
        <f>'Raw Data'!F62</f>
        <v>0.4037410954019045</v>
      </c>
      <c r="F62" s="8">
        <f>'Raw Data'!G62</f>
        <v>26118.371730204846</v>
      </c>
      <c r="G62" s="9">
        <f>'Raw Data'!E62</f>
        <v>0.05</v>
      </c>
      <c r="H62" s="9"/>
      <c r="I62" t="str">
        <f t="shared" si="14"/>
        <v>Y</v>
      </c>
      <c r="J62" s="6">
        <f t="shared" si="15"/>
        <v>8</v>
      </c>
      <c r="K62" s="6">
        <f t="shared" si="5"/>
        <v>7</v>
      </c>
      <c r="L62" s="8">
        <f t="shared" si="6"/>
        <v>36751.171900664296</v>
      </c>
      <c r="M62" s="8">
        <f t="shared" si="7"/>
        <v>38588.730495697513</v>
      </c>
      <c r="N62" s="8">
        <f t="shared" si="8"/>
        <v>23008.87417519572</v>
      </c>
      <c r="O62" s="8">
        <f t="shared" si="16"/>
        <v>16974.624410146713</v>
      </c>
      <c r="P62" s="8"/>
      <c r="Q62" s="8">
        <f t="shared" si="9"/>
        <v>6</v>
      </c>
      <c r="R62" s="6">
        <f t="shared" si="10"/>
        <v>51712.589514537234</v>
      </c>
      <c r="S62" s="35">
        <f t="shared" si="17"/>
        <v>52312.407075854018</v>
      </c>
      <c r="T62" s="35"/>
      <c r="U62" s="36">
        <f t="shared" si="11"/>
        <v>7</v>
      </c>
      <c r="V62" s="24">
        <f>(1+Discountrate)/(1+'Annuity projection'!G62)-1</f>
        <v>1.4285714285714235E-2</v>
      </c>
      <c r="W62" s="13">
        <f t="shared" si="18"/>
        <v>2.4038461538461453E-2</v>
      </c>
      <c r="X62" s="30">
        <f t="shared" si="12"/>
        <v>6.7110714518101515</v>
      </c>
      <c r="Y62" s="30">
        <f t="shared" si="13"/>
        <v>6.5258821471112451</v>
      </c>
    </row>
    <row r="63" spans="2:25" x14ac:dyDescent="0.25">
      <c r="B63">
        <f>'Raw Data'!B63</f>
        <v>61</v>
      </c>
      <c r="C63" s="3">
        <f>'Raw Data'!C63</f>
        <v>41275</v>
      </c>
      <c r="D63" s="11">
        <f>'Raw Data'!D63</f>
        <v>15</v>
      </c>
      <c r="E63" s="7">
        <f>'Raw Data'!F63</f>
        <v>2.2250580517651119E-2</v>
      </c>
      <c r="F63" s="8">
        <f>'Raw Data'!G63</f>
        <v>21185.739750853198</v>
      </c>
      <c r="G63" s="9">
        <f>'Raw Data'!E63</f>
        <v>0.03</v>
      </c>
      <c r="H63" s="9"/>
      <c r="I63" t="str">
        <f t="shared" si="14"/>
        <v>Y</v>
      </c>
      <c r="J63" s="6">
        <f t="shared" si="15"/>
        <v>10</v>
      </c>
      <c r="K63" s="6">
        <f t="shared" si="5"/>
        <v>9</v>
      </c>
      <c r="L63" s="8">
        <f t="shared" si="6"/>
        <v>27642.585106498511</v>
      </c>
      <c r="M63" s="8">
        <f t="shared" si="7"/>
        <v>28471.862659693466</v>
      </c>
      <c r="N63" s="8">
        <f t="shared" si="8"/>
        <v>27838.347187096453</v>
      </c>
      <c r="O63" s="8">
        <f t="shared" si="16"/>
        <v>703.63271907862509</v>
      </c>
      <c r="P63" s="8"/>
      <c r="Q63" s="8">
        <f t="shared" si="9"/>
        <v>4</v>
      </c>
      <c r="R63" s="6">
        <f t="shared" si="10"/>
        <v>32045.332260595027</v>
      </c>
      <c r="S63" s="35">
        <f t="shared" si="17"/>
        <v>32155.45577442598</v>
      </c>
      <c r="T63" s="35"/>
      <c r="U63" s="36">
        <f t="shared" si="11"/>
        <v>5</v>
      </c>
      <c r="V63" s="24">
        <f>(1+Discountrate)/(1+'Annuity projection'!G63)-1</f>
        <v>3.398058252427183E-2</v>
      </c>
      <c r="W63" s="13">
        <f t="shared" si="18"/>
        <v>2.4038461538461453E-2</v>
      </c>
      <c r="X63" s="30">
        <f t="shared" si="12"/>
        <v>4.6819855248827578</v>
      </c>
      <c r="Y63" s="30">
        <f t="shared" si="13"/>
        <v>4.7707042144112943</v>
      </c>
    </row>
    <row r="64" spans="2:25" x14ac:dyDescent="0.25">
      <c r="B64">
        <f>'Raw Data'!B64</f>
        <v>62</v>
      </c>
      <c r="C64" s="3">
        <f>'Raw Data'!C64</f>
        <v>43101</v>
      </c>
      <c r="D64" s="11">
        <f>'Raw Data'!D64</f>
        <v>17</v>
      </c>
      <c r="E64" s="7">
        <f>'Raw Data'!F64</f>
        <v>0.15535863920031948</v>
      </c>
      <c r="F64" s="8">
        <f>'Raw Data'!G64</f>
        <v>37239.009660733493</v>
      </c>
      <c r="G64" s="9">
        <f>'Raw Data'!E64</f>
        <v>0.05</v>
      </c>
      <c r="H64" s="9"/>
      <c r="I64" t="str">
        <f t="shared" si="14"/>
        <v>Y</v>
      </c>
      <c r="J64" s="6">
        <f t="shared" si="15"/>
        <v>5</v>
      </c>
      <c r="K64" s="6">
        <f t="shared" si="5"/>
        <v>4</v>
      </c>
      <c r="L64" s="8">
        <f t="shared" si="6"/>
        <v>45264.248986431943</v>
      </c>
      <c r="M64" s="8">
        <f t="shared" si="7"/>
        <v>47527.461435753539</v>
      </c>
      <c r="N64" s="8">
        <f t="shared" si="8"/>
        <v>40143.659702449208</v>
      </c>
      <c r="O64" s="8">
        <f t="shared" si="16"/>
        <v>8044.8277932382443</v>
      </c>
      <c r="P64" s="8"/>
      <c r="Q64" s="8">
        <f t="shared" si="9"/>
        <v>11</v>
      </c>
      <c r="R64" s="6">
        <f t="shared" si="10"/>
        <v>81288.087884924564</v>
      </c>
      <c r="S64" s="35">
        <f t="shared" si="17"/>
        <v>81043.9239465836</v>
      </c>
      <c r="T64" s="35"/>
      <c r="U64" s="36">
        <f t="shared" si="11"/>
        <v>12</v>
      </c>
      <c r="V64" s="24">
        <f>(1+Discountrate)/(1+'Annuity projection'!G64)-1</f>
        <v>1.4285714285714235E-2</v>
      </c>
      <c r="W64" s="13">
        <f t="shared" si="18"/>
        <v>2.4038461538461453E-2</v>
      </c>
      <c r="X64" s="30">
        <f t="shared" si="12"/>
        <v>11.112712305087246</v>
      </c>
      <c r="Y64" s="30">
        <f t="shared" si="13"/>
        <v>10.565763510302482</v>
      </c>
    </row>
    <row r="65" spans="2:25" x14ac:dyDescent="0.25">
      <c r="B65">
        <f>'Raw Data'!B65</f>
        <v>63</v>
      </c>
      <c r="C65" s="3">
        <f>'Raw Data'!C65</f>
        <v>41275</v>
      </c>
      <c r="D65" s="11">
        <f>'Raw Data'!D65</f>
        <v>22</v>
      </c>
      <c r="E65" s="7">
        <f>'Raw Data'!F65</f>
        <v>0.23601279169150535</v>
      </c>
      <c r="F65" s="8">
        <f>'Raw Data'!G65</f>
        <v>31696.576841700433</v>
      </c>
      <c r="G65" s="9">
        <f>'Raw Data'!E65</f>
        <v>0.05</v>
      </c>
      <c r="H65" s="9"/>
      <c r="I65" t="str">
        <f t="shared" si="14"/>
        <v>Y</v>
      </c>
      <c r="J65" s="6">
        <f t="shared" si="15"/>
        <v>10</v>
      </c>
      <c r="K65" s="6">
        <f t="shared" si="5"/>
        <v>9</v>
      </c>
      <c r="L65" s="8">
        <f t="shared" si="6"/>
        <v>49171.794004461073</v>
      </c>
      <c r="M65" s="8">
        <f t="shared" si="7"/>
        <v>51630.383704684129</v>
      </c>
      <c r="N65" s="8">
        <f t="shared" si="8"/>
        <v>39444.952710438025</v>
      </c>
      <c r="O65" s="8">
        <f t="shared" si="16"/>
        <v>13276.31719754052</v>
      </c>
      <c r="P65" s="8"/>
      <c r="Q65" s="8">
        <f t="shared" si="9"/>
        <v>11</v>
      </c>
      <c r="R65" s="6">
        <f t="shared" si="10"/>
        <v>88305.477324768435</v>
      </c>
      <c r="S65" s="35">
        <f t="shared" si="17"/>
        <v>87902.535462378306</v>
      </c>
      <c r="T65" s="35"/>
      <c r="U65" s="36">
        <f t="shared" si="11"/>
        <v>12</v>
      </c>
      <c r="V65" s="24">
        <f>(1+Discountrate)/(1+'Annuity projection'!G65)-1</f>
        <v>1.4285714285714235E-2</v>
      </c>
      <c r="W65" s="13">
        <f t="shared" si="18"/>
        <v>2.4038461538461453E-2</v>
      </c>
      <c r="X65" s="30">
        <f t="shared" si="12"/>
        <v>11.112712305087246</v>
      </c>
      <c r="Y65" s="30">
        <f t="shared" si="13"/>
        <v>10.565763510302482</v>
      </c>
    </row>
    <row r="66" spans="2:25" x14ac:dyDescent="0.25">
      <c r="B66">
        <f>'Raw Data'!B66</f>
        <v>64</v>
      </c>
      <c r="C66" s="3">
        <f>'Raw Data'!C66</f>
        <v>42370</v>
      </c>
      <c r="D66" s="11">
        <f>'Raw Data'!D66</f>
        <v>25</v>
      </c>
      <c r="E66" s="7">
        <f>'Raw Data'!F66</f>
        <v>2.3478393289624009E-2</v>
      </c>
      <c r="F66" s="8">
        <f>'Raw Data'!G66</f>
        <v>35452.716331134216</v>
      </c>
      <c r="G66" s="9">
        <f>'Raw Data'!E66</f>
        <v>0.05</v>
      </c>
      <c r="H66" s="9"/>
      <c r="I66" t="str">
        <f t="shared" si="14"/>
        <v>Y</v>
      </c>
      <c r="J66" s="6">
        <f t="shared" si="15"/>
        <v>7</v>
      </c>
      <c r="K66" s="6">
        <f t="shared" si="5"/>
        <v>6</v>
      </c>
      <c r="L66" s="8">
        <f t="shared" si="6"/>
        <v>47510.030603667707</v>
      </c>
      <c r="M66" s="8">
        <f t="shared" si="7"/>
        <v>49885.532133851091</v>
      </c>
      <c r="N66" s="8">
        <f t="shared" si="8"/>
        <v>48714.299990950363</v>
      </c>
      <c r="O66" s="8">
        <f t="shared" si="16"/>
        <v>1276.0853061699411</v>
      </c>
      <c r="P66" s="8"/>
      <c r="Q66" s="8">
        <f t="shared" si="9"/>
        <v>17</v>
      </c>
      <c r="R66" s="6">
        <f t="shared" si="10"/>
        <v>114338.55344403876</v>
      </c>
      <c r="S66" s="35">
        <f t="shared" si="17"/>
        <v>114139.75511837346</v>
      </c>
      <c r="T66" s="35"/>
      <c r="U66" s="36">
        <f t="shared" si="11"/>
        <v>18</v>
      </c>
      <c r="V66" s="24">
        <f>(1+Discountrate)/(1+'Annuity projection'!G66)-1</f>
        <v>1.4285714285714235E-2</v>
      </c>
      <c r="W66" s="13">
        <f t="shared" si="18"/>
        <v>2.4038461538461453E-2</v>
      </c>
      <c r="X66" s="30">
        <f t="shared" si="12"/>
        <v>15.99872057766949</v>
      </c>
      <c r="Y66" s="30">
        <f t="shared" si="13"/>
        <v>14.820989844791892</v>
      </c>
    </row>
    <row r="67" spans="2:25" x14ac:dyDescent="0.25">
      <c r="B67">
        <f>'Raw Data'!B67</f>
        <v>65</v>
      </c>
      <c r="C67" s="3">
        <f>'Raw Data'!C67</f>
        <v>43466</v>
      </c>
      <c r="D67" s="11">
        <f>'Raw Data'!D67</f>
        <v>19</v>
      </c>
      <c r="E67" s="7">
        <f>'Raw Data'!F67</f>
        <v>0.5005093765783426</v>
      </c>
      <c r="F67" s="8">
        <f>'Raw Data'!G67</f>
        <v>17682.646877276282</v>
      </c>
      <c r="G67" s="9">
        <f>'Raw Data'!E67</f>
        <v>0.05</v>
      </c>
      <c r="H67" s="9"/>
      <c r="I67" t="str">
        <f t="shared" ref="I67:I102" si="19">IF(AND(DAY(C67)=DAY(AmendmentDate),MONTH(C67)=MONTH(AmendmentDate)),"Y","N")</f>
        <v>Y</v>
      </c>
      <c r="J67" s="6">
        <f t="shared" ref="J67:J102" si="20">YEAR(AmendmentDate)-YEAR(C67)</f>
        <v>4</v>
      </c>
      <c r="K67" s="6">
        <f t="shared" si="5"/>
        <v>3</v>
      </c>
      <c r="L67" s="8">
        <f t="shared" si="6"/>
        <v>20469.87409130696</v>
      </c>
      <c r="M67" s="8">
        <f t="shared" si="7"/>
        <v>21493.367795872309</v>
      </c>
      <c r="N67" s="8">
        <f t="shared" si="8"/>
        <v>10735.735679791233</v>
      </c>
      <c r="O67" s="8">
        <f t="shared" ref="O67:O102" si="21">L67*E67*(1+uplift)*(1+revisedincrease)</f>
        <v>11720.696324568333</v>
      </c>
      <c r="P67" s="8"/>
      <c r="Q67" s="8">
        <f t="shared" si="9"/>
        <v>14</v>
      </c>
      <c r="R67" s="6">
        <f t="shared" si="10"/>
        <v>42555.398077420694</v>
      </c>
      <c r="S67" s="35">
        <f t="shared" ref="S67:S102" si="22">N67*(1+G67)^Q67+O67*(1+revisedincrease)^Q67</f>
        <v>41552.476090407399</v>
      </c>
      <c r="T67" s="35"/>
      <c r="U67" s="36">
        <f t="shared" si="11"/>
        <v>15</v>
      </c>
      <c r="V67" s="24">
        <f>(1+Discountrate)/(1+'Annuity projection'!G67)-1</f>
        <v>1.4285714285714235E-2</v>
      </c>
      <c r="W67" s="13">
        <f t="shared" ref="W67:W102" si="23">(1+Discountrate)/(1+revisedincrease)-1</f>
        <v>2.4038461538461453E-2</v>
      </c>
      <c r="X67" s="30">
        <f t="shared" si="12"/>
        <v>13.607688281849189</v>
      </c>
      <c r="Y67" s="30">
        <f t="shared" si="13"/>
        <v>12.769153871174794</v>
      </c>
    </row>
    <row r="68" spans="2:25" x14ac:dyDescent="0.25">
      <c r="B68">
        <f>'Raw Data'!B68</f>
        <v>66</v>
      </c>
      <c r="C68" s="3">
        <f>'Raw Data'!C68</f>
        <v>43831</v>
      </c>
      <c r="D68" s="11">
        <f>'Raw Data'!D68</f>
        <v>15</v>
      </c>
      <c r="E68" s="7">
        <f>'Raw Data'!F68</f>
        <v>2.3472634415076785E-2</v>
      </c>
      <c r="F68" s="8">
        <f>'Raw Data'!G68</f>
        <v>18619.267033610904</v>
      </c>
      <c r="G68" s="9">
        <f>'Raw Data'!E68</f>
        <v>0.05</v>
      </c>
      <c r="H68" s="9"/>
      <c r="I68" t="str">
        <f t="shared" si="19"/>
        <v>Y</v>
      </c>
      <c r="J68" s="6">
        <f t="shared" si="20"/>
        <v>3</v>
      </c>
      <c r="K68" s="6">
        <f t="shared" ref="K68:K102" si="24">J68-1</f>
        <v>2</v>
      </c>
      <c r="L68" s="8">
        <f t="shared" ref="L68:L102" si="25">F68*(1+G68)^K68</f>
        <v>20527.741904556024</v>
      </c>
      <c r="M68" s="8">
        <f t="shared" ref="M68:M102" si="26">L68*(1+G68)</f>
        <v>21554.128999783825</v>
      </c>
      <c r="N68" s="8">
        <f t="shared" ref="N68:N102" si="27">L68*(1-E68)*(1+G68)</f>
        <v>21048.196809636494</v>
      </c>
      <c r="O68" s="8">
        <f t="shared" si="21"/>
        <v>551.22516717004385</v>
      </c>
      <c r="P68" s="8"/>
      <c r="Q68" s="8">
        <f t="shared" ref="Q68:Q102" si="28">(D68-1)-K68-1</f>
        <v>11</v>
      </c>
      <c r="R68" s="6">
        <f t="shared" ref="R68:R102" si="29">M68*(1+G68)^(Q68)</f>
        <v>36864.87515824649</v>
      </c>
      <c r="S68" s="35">
        <f t="shared" si="22"/>
        <v>36848.145240442405</v>
      </c>
      <c r="T68" s="35"/>
      <c r="U68" s="36">
        <f t="shared" ref="U68:U102" si="30">D68-J68</f>
        <v>12</v>
      </c>
      <c r="V68" s="24">
        <f>(1+Discountrate)/(1+'Annuity projection'!G68)-1</f>
        <v>1.4285714285714235E-2</v>
      </c>
      <c r="W68" s="13">
        <f t="shared" si="23"/>
        <v>2.4038461538461453E-2</v>
      </c>
      <c r="X68" s="30">
        <f t="shared" ref="X68:X102" si="31">(1-(1+V68)^-U68) / V68*(1+V68)</f>
        <v>11.112712305087246</v>
      </c>
      <c r="Y68" s="30">
        <f t="shared" ref="Y68:Y102" si="32">(1-(1+W68)^-U68) / W68*(1+W68)</f>
        <v>10.565763510302482</v>
      </c>
    </row>
    <row r="69" spans="2:25" x14ac:dyDescent="0.25">
      <c r="B69">
        <f>'Raw Data'!B69</f>
        <v>67</v>
      </c>
      <c r="C69" s="3">
        <f>'Raw Data'!C69</f>
        <v>40909</v>
      </c>
      <c r="D69" s="11">
        <f>'Raw Data'!D69</f>
        <v>15</v>
      </c>
      <c r="E69" s="7">
        <f>'Raw Data'!F69</f>
        <v>0.20200207524970465</v>
      </c>
      <c r="F69" s="8">
        <f>'Raw Data'!G69</f>
        <v>30999.618183073959</v>
      </c>
      <c r="G69" s="9">
        <f>'Raw Data'!E69</f>
        <v>0.05</v>
      </c>
      <c r="H69" s="9"/>
      <c r="I69" t="str">
        <f t="shared" si="19"/>
        <v>Y</v>
      </c>
      <c r="J69" s="6">
        <f t="shared" si="20"/>
        <v>11</v>
      </c>
      <c r="K69" s="6">
        <f t="shared" si="24"/>
        <v>10</v>
      </c>
      <c r="L69" s="8">
        <f t="shared" si="25"/>
        <v>50495.111490561445</v>
      </c>
      <c r="M69" s="8">
        <f t="shared" si="26"/>
        <v>53019.867065089522</v>
      </c>
      <c r="N69" s="8">
        <f t="shared" si="27"/>
        <v>42309.743888477962</v>
      </c>
      <c r="O69" s="8">
        <f t="shared" si="21"/>
        <v>11668.93420385106</v>
      </c>
      <c r="P69" s="8"/>
      <c r="Q69" s="8">
        <f t="shared" si="28"/>
        <v>3</v>
      </c>
      <c r="R69" s="6">
        <f t="shared" si="29"/>
        <v>61377.123611224262</v>
      </c>
      <c r="S69" s="35">
        <f t="shared" si="22"/>
        <v>62104.78127318003</v>
      </c>
      <c r="T69" s="35"/>
      <c r="U69" s="36">
        <f t="shared" si="30"/>
        <v>4</v>
      </c>
      <c r="V69" s="24">
        <f>(1+Discountrate)/(1+'Annuity projection'!G69)-1</f>
        <v>1.4285714285714235E-2</v>
      </c>
      <c r="W69" s="13">
        <f t="shared" si="23"/>
        <v>2.4038461538461453E-2</v>
      </c>
      <c r="X69" s="30">
        <f t="shared" si="31"/>
        <v>3.9162836571102755</v>
      </c>
      <c r="Y69" s="30">
        <f t="shared" si="32"/>
        <v>3.8613461426423368</v>
      </c>
    </row>
    <row r="70" spans="2:25" x14ac:dyDescent="0.25">
      <c r="B70">
        <f>'Raw Data'!B70</f>
        <v>68</v>
      </c>
      <c r="C70" s="3">
        <f>'Raw Data'!C70</f>
        <v>44197</v>
      </c>
      <c r="D70" s="11">
        <f>'Raw Data'!D70</f>
        <v>15</v>
      </c>
      <c r="E70" s="7">
        <f>'Raw Data'!F70</f>
        <v>0.36021698762324067</v>
      </c>
      <c r="F70" s="8">
        <f>'Raw Data'!G70</f>
        <v>36522.803346968722</v>
      </c>
      <c r="G70" s="9">
        <f>'Raw Data'!E70</f>
        <v>0.03</v>
      </c>
      <c r="H70" s="9"/>
      <c r="I70" t="str">
        <f t="shared" si="19"/>
        <v>Y</v>
      </c>
      <c r="J70" s="6">
        <f t="shared" si="20"/>
        <v>2</v>
      </c>
      <c r="K70" s="6">
        <f t="shared" si="24"/>
        <v>1</v>
      </c>
      <c r="L70" s="8">
        <f t="shared" si="25"/>
        <v>37618.487447377782</v>
      </c>
      <c r="M70" s="8">
        <f t="shared" si="26"/>
        <v>38747.042070799114</v>
      </c>
      <c r="N70" s="8">
        <f t="shared" si="27"/>
        <v>24789.699296744886</v>
      </c>
      <c r="O70" s="8">
        <f t="shared" si="21"/>
        <v>15502.136051959264</v>
      </c>
      <c r="P70" s="8"/>
      <c r="Q70" s="8">
        <f t="shared" si="28"/>
        <v>12</v>
      </c>
      <c r="R70" s="6">
        <f t="shared" si="29"/>
        <v>55244.017065528737</v>
      </c>
      <c r="S70" s="35">
        <f t="shared" si="22"/>
        <v>60163.602929783461</v>
      </c>
      <c r="T70" s="35"/>
      <c r="U70" s="36">
        <f t="shared" si="30"/>
        <v>13</v>
      </c>
      <c r="V70" s="24">
        <f>(1+Discountrate)/(1+'Annuity projection'!G70)-1</f>
        <v>3.398058252427183E-2</v>
      </c>
      <c r="W70" s="13">
        <f t="shared" si="23"/>
        <v>2.4038461538461453E-2</v>
      </c>
      <c r="X70" s="30">
        <f t="shared" si="31"/>
        <v>10.7215683913738</v>
      </c>
      <c r="Y70" s="30">
        <f t="shared" si="32"/>
        <v>11.317740892689745</v>
      </c>
    </row>
    <row r="71" spans="2:25" x14ac:dyDescent="0.25">
      <c r="B71">
        <f>'Raw Data'!B71</f>
        <v>69</v>
      </c>
      <c r="C71" s="3">
        <f>'Raw Data'!C71</f>
        <v>41640</v>
      </c>
      <c r="D71" s="11">
        <f>'Raw Data'!D71</f>
        <v>15</v>
      </c>
      <c r="E71" s="7">
        <f>'Raw Data'!F71</f>
        <v>0.34947077718973679</v>
      </c>
      <c r="F71" s="8">
        <f>'Raw Data'!G71</f>
        <v>33536.137946009636</v>
      </c>
      <c r="G71" s="9">
        <f>'Raw Data'!E71</f>
        <v>0.05</v>
      </c>
      <c r="H71" s="9"/>
      <c r="I71" t="str">
        <f t="shared" si="19"/>
        <v>Y</v>
      </c>
      <c r="J71" s="6">
        <f t="shared" si="20"/>
        <v>9</v>
      </c>
      <c r="K71" s="6">
        <f t="shared" si="24"/>
        <v>8</v>
      </c>
      <c r="L71" s="8">
        <f t="shared" si="25"/>
        <v>49548.149571992886</v>
      </c>
      <c r="M71" s="8">
        <f t="shared" si="26"/>
        <v>52025.557050592535</v>
      </c>
      <c r="N71" s="8">
        <f t="shared" si="27"/>
        <v>33844.145194392971</v>
      </c>
      <c r="O71" s="8">
        <f t="shared" si="21"/>
        <v>19809.081108087907</v>
      </c>
      <c r="P71" s="8"/>
      <c r="Q71" s="8">
        <f t="shared" si="28"/>
        <v>5</v>
      </c>
      <c r="R71" s="6">
        <f t="shared" si="29"/>
        <v>66399.259242463144</v>
      </c>
      <c r="S71" s="35">
        <f t="shared" si="22"/>
        <v>67295.434534208907</v>
      </c>
      <c r="T71" s="35"/>
      <c r="U71" s="36">
        <f t="shared" si="30"/>
        <v>6</v>
      </c>
      <c r="V71" s="24">
        <f>(1+Discountrate)/(1+'Annuity projection'!G71)-1</f>
        <v>1.4285714285714235E-2</v>
      </c>
      <c r="W71" s="13">
        <f t="shared" si="23"/>
        <v>2.4038461538461453E-2</v>
      </c>
      <c r="X71" s="30">
        <f t="shared" si="31"/>
        <v>5.7926581868360101</v>
      </c>
      <c r="Y71" s="30">
        <f t="shared" si="32"/>
        <v>5.6587158525706576</v>
      </c>
    </row>
    <row r="72" spans="2:25" x14ac:dyDescent="0.25">
      <c r="B72">
        <f>'Raw Data'!B72</f>
        <v>70</v>
      </c>
      <c r="C72" s="3">
        <f>'Raw Data'!C72</f>
        <v>44197</v>
      </c>
      <c r="D72" s="11">
        <f>'Raw Data'!D72</f>
        <v>24</v>
      </c>
      <c r="E72" s="7">
        <f>'Raw Data'!F72</f>
        <v>0.64748960342122464</v>
      </c>
      <c r="F72" s="8">
        <f>'Raw Data'!G72</f>
        <v>20544.077760422275</v>
      </c>
      <c r="G72" s="9">
        <f>'Raw Data'!E72</f>
        <v>0.03</v>
      </c>
      <c r="H72" s="9"/>
      <c r="I72" t="str">
        <f t="shared" si="19"/>
        <v>Y</v>
      </c>
      <c r="J72" s="6">
        <f t="shared" si="20"/>
        <v>2</v>
      </c>
      <c r="K72" s="6">
        <f t="shared" si="24"/>
        <v>1</v>
      </c>
      <c r="L72" s="8">
        <f t="shared" si="25"/>
        <v>21160.400093234945</v>
      </c>
      <c r="M72" s="8">
        <f t="shared" si="26"/>
        <v>21795.212096031992</v>
      </c>
      <c r="N72" s="8">
        <f t="shared" si="27"/>
        <v>7683.0388594907599</v>
      </c>
      <c r="O72" s="8">
        <f t="shared" si="21"/>
        <v>15674.103089905993</v>
      </c>
      <c r="P72" s="8"/>
      <c r="Q72" s="8">
        <f t="shared" si="28"/>
        <v>21</v>
      </c>
      <c r="R72" s="6">
        <f t="shared" si="29"/>
        <v>40545.514751505449</v>
      </c>
      <c r="S72" s="35">
        <f t="shared" si="22"/>
        <v>50010.361112191851</v>
      </c>
      <c r="T72" s="35"/>
      <c r="U72" s="36">
        <f t="shared" si="30"/>
        <v>22</v>
      </c>
      <c r="V72" s="24">
        <f>(1+Discountrate)/(1+'Annuity projection'!G72)-1</f>
        <v>3.398058252427183E-2</v>
      </c>
      <c r="W72" s="13">
        <f t="shared" si="23"/>
        <v>2.4038461538461453E-2</v>
      </c>
      <c r="X72" s="30">
        <f t="shared" si="31"/>
        <v>15.840121943906277</v>
      </c>
      <c r="Y72" s="30">
        <f t="shared" si="32"/>
        <v>17.338932889609623</v>
      </c>
    </row>
    <row r="73" spans="2:25" x14ac:dyDescent="0.25">
      <c r="B73">
        <f>'Raw Data'!B73</f>
        <v>71</v>
      </c>
      <c r="C73" s="3">
        <f>'Raw Data'!C73</f>
        <v>43831</v>
      </c>
      <c r="D73" s="11">
        <f>'Raw Data'!D73</f>
        <v>15</v>
      </c>
      <c r="E73" s="7">
        <f>'Raw Data'!F73</f>
        <v>0.19966450204042563</v>
      </c>
      <c r="F73" s="8">
        <f>'Raw Data'!G73</f>
        <v>23144.347186239516</v>
      </c>
      <c r="G73" s="9">
        <f>'Raw Data'!E73</f>
        <v>0.03</v>
      </c>
      <c r="H73" s="9"/>
      <c r="I73" t="str">
        <f t="shared" si="19"/>
        <v>Y</v>
      </c>
      <c r="J73" s="6">
        <f t="shared" si="20"/>
        <v>3</v>
      </c>
      <c r="K73" s="6">
        <f t="shared" si="24"/>
        <v>2</v>
      </c>
      <c r="L73" s="8">
        <f t="shared" si="25"/>
        <v>24553.837929881502</v>
      </c>
      <c r="M73" s="8">
        <f t="shared" si="26"/>
        <v>25290.453067777948</v>
      </c>
      <c r="N73" s="8">
        <f t="shared" si="27"/>
        <v>20240.847349623309</v>
      </c>
      <c r="O73" s="8">
        <f t="shared" si="21"/>
        <v>5608.4941180280657</v>
      </c>
      <c r="P73" s="8"/>
      <c r="Q73" s="8">
        <f t="shared" si="28"/>
        <v>11</v>
      </c>
      <c r="R73" s="6">
        <f t="shared" si="29"/>
        <v>35007.901742385198</v>
      </c>
      <c r="S73" s="35">
        <f t="shared" si="22"/>
        <v>36652.085493329272</v>
      </c>
      <c r="T73" s="35"/>
      <c r="U73" s="36">
        <f t="shared" si="30"/>
        <v>12</v>
      </c>
      <c r="V73" s="24">
        <f>(1+Discountrate)/(1+'Annuity projection'!G73)-1</f>
        <v>3.398058252427183E-2</v>
      </c>
      <c r="W73" s="13">
        <f t="shared" si="23"/>
        <v>2.4038461538461453E-2</v>
      </c>
      <c r="X73" s="30">
        <f t="shared" si="31"/>
        <v>10.051912948362233</v>
      </c>
      <c r="Y73" s="30">
        <f t="shared" si="32"/>
        <v>10.565763510302482</v>
      </c>
    </row>
    <row r="74" spans="2:25" x14ac:dyDescent="0.25">
      <c r="B74">
        <f>'Raw Data'!B74</f>
        <v>72</v>
      </c>
      <c r="C74" s="3">
        <f>'Raw Data'!C74</f>
        <v>42736</v>
      </c>
      <c r="D74" s="11">
        <f>'Raw Data'!D74</f>
        <v>22</v>
      </c>
      <c r="E74" s="7">
        <f>'Raw Data'!F74</f>
        <v>0.33676074136981377</v>
      </c>
      <c r="F74" s="8">
        <f>'Raw Data'!G74</f>
        <v>13657.970915726977</v>
      </c>
      <c r="G74" s="9">
        <f>'Raw Data'!E74</f>
        <v>0.05</v>
      </c>
      <c r="H74" s="9"/>
      <c r="I74" t="str">
        <f t="shared" si="19"/>
        <v>Y</v>
      </c>
      <c r="J74" s="6">
        <f t="shared" si="20"/>
        <v>6</v>
      </c>
      <c r="K74" s="6">
        <f t="shared" si="24"/>
        <v>5</v>
      </c>
      <c r="L74" s="8">
        <f t="shared" si="25"/>
        <v>17431.416460903583</v>
      </c>
      <c r="M74" s="8">
        <f t="shared" si="26"/>
        <v>18302.987283948762</v>
      </c>
      <c r="N74" s="8">
        <f t="shared" si="27"/>
        <v>12139.259716923903</v>
      </c>
      <c r="O74" s="8">
        <f t="shared" si="21"/>
        <v>6715.5279396918468</v>
      </c>
      <c r="P74" s="8"/>
      <c r="Q74" s="8">
        <f t="shared" si="28"/>
        <v>15</v>
      </c>
      <c r="R74" s="6">
        <f t="shared" si="29"/>
        <v>38050.596032009016</v>
      </c>
      <c r="S74" s="35">
        <f t="shared" si="22"/>
        <v>37330.935531744646</v>
      </c>
      <c r="T74" s="35"/>
      <c r="U74" s="36">
        <f t="shared" si="30"/>
        <v>16</v>
      </c>
      <c r="V74" s="24">
        <f>(1+Discountrate)/(1+'Annuity projection'!G74)-1</f>
        <v>1.4285714285714235E-2</v>
      </c>
      <c r="W74" s="13">
        <f t="shared" si="23"/>
        <v>2.4038461538461453E-2</v>
      </c>
      <c r="X74" s="30">
        <f t="shared" si="31"/>
        <v>14.416030700414678</v>
      </c>
      <c r="Y74" s="30">
        <f t="shared" si="32"/>
        <v>13.469408475137833</v>
      </c>
    </row>
    <row r="75" spans="2:25" x14ac:dyDescent="0.25">
      <c r="B75">
        <f>'Raw Data'!B75</f>
        <v>73</v>
      </c>
      <c r="C75" s="3">
        <f>'Raw Data'!C75</f>
        <v>42005</v>
      </c>
      <c r="D75" s="11">
        <f>'Raw Data'!D75</f>
        <v>15</v>
      </c>
      <c r="E75" s="7">
        <f>'Raw Data'!F75</f>
        <v>3.0805313492737327E-2</v>
      </c>
      <c r="F75" s="8">
        <f>'Raw Data'!G75</f>
        <v>33616.033315767425</v>
      </c>
      <c r="G75" s="9">
        <f>'Raw Data'!E75</f>
        <v>0.05</v>
      </c>
      <c r="H75" s="9"/>
      <c r="I75" t="str">
        <f t="shared" si="19"/>
        <v>Y</v>
      </c>
      <c r="J75" s="6">
        <f t="shared" si="20"/>
        <v>8</v>
      </c>
      <c r="K75" s="6">
        <f t="shared" si="24"/>
        <v>7</v>
      </c>
      <c r="L75" s="8">
        <f t="shared" si="25"/>
        <v>47301.13468664293</v>
      </c>
      <c r="M75" s="8">
        <f t="shared" si="26"/>
        <v>49666.191420975076</v>
      </c>
      <c r="N75" s="8">
        <f t="shared" si="27"/>
        <v>48136.208824261637</v>
      </c>
      <c r="O75" s="8">
        <f t="shared" si="21"/>
        <v>1666.9524672763559</v>
      </c>
      <c r="P75" s="8"/>
      <c r="Q75" s="8">
        <f t="shared" si="28"/>
        <v>6</v>
      </c>
      <c r="R75" s="6">
        <f t="shared" si="29"/>
        <v>66557.446609695471</v>
      </c>
      <c r="S75" s="35">
        <f t="shared" si="22"/>
        <v>66616.350261381274</v>
      </c>
      <c r="T75" s="35"/>
      <c r="U75" s="36">
        <f t="shared" si="30"/>
        <v>7</v>
      </c>
      <c r="V75" s="24">
        <f>(1+Discountrate)/(1+'Annuity projection'!G75)-1</f>
        <v>1.4285714285714235E-2</v>
      </c>
      <c r="W75" s="13">
        <f t="shared" si="23"/>
        <v>2.4038461538461453E-2</v>
      </c>
      <c r="X75" s="30">
        <f t="shared" si="31"/>
        <v>6.7110714518101515</v>
      </c>
      <c r="Y75" s="30">
        <f t="shared" si="32"/>
        <v>6.5258821471112451</v>
      </c>
    </row>
    <row r="76" spans="2:25" x14ac:dyDescent="0.25">
      <c r="B76">
        <f>'Raw Data'!B76</f>
        <v>74</v>
      </c>
      <c r="C76" s="3">
        <f>'Raw Data'!C76</f>
        <v>43831</v>
      </c>
      <c r="D76" s="11">
        <f>'Raw Data'!D76</f>
        <v>21</v>
      </c>
      <c r="E76" s="7">
        <f>'Raw Data'!F76</f>
        <v>0.31826104575126035</v>
      </c>
      <c r="F76" s="8">
        <f>'Raw Data'!G76</f>
        <v>29353.641313800148</v>
      </c>
      <c r="G76" s="9">
        <f>'Raw Data'!E76</f>
        <v>0.03</v>
      </c>
      <c r="H76" s="9"/>
      <c r="I76" t="str">
        <f t="shared" si="19"/>
        <v>Y</v>
      </c>
      <c r="J76" s="6">
        <f t="shared" si="20"/>
        <v>3</v>
      </c>
      <c r="K76" s="6">
        <f t="shared" si="24"/>
        <v>2</v>
      </c>
      <c r="L76" s="8">
        <f t="shared" si="25"/>
        <v>31141.278069810574</v>
      </c>
      <c r="M76" s="8">
        <f t="shared" si="26"/>
        <v>32075.516411904893</v>
      </c>
      <c r="N76" s="8">
        <f t="shared" si="27"/>
        <v>21867.129015640327</v>
      </c>
      <c r="O76" s="8">
        <f t="shared" si="21"/>
        <v>11338.247748860838</v>
      </c>
      <c r="P76" s="8"/>
      <c r="Q76" s="8">
        <f t="shared" si="28"/>
        <v>17</v>
      </c>
      <c r="R76" s="6">
        <f t="shared" si="29"/>
        <v>53015.941355310686</v>
      </c>
      <c r="S76" s="35">
        <f t="shared" si="22"/>
        <v>58228.810826827932</v>
      </c>
      <c r="T76" s="35"/>
      <c r="U76" s="36">
        <f t="shared" si="30"/>
        <v>18</v>
      </c>
      <c r="V76" s="24">
        <f>(1+Discountrate)/(1+'Annuity projection'!G76)-1</f>
        <v>3.398058252427183E-2</v>
      </c>
      <c r="W76" s="13">
        <f t="shared" si="23"/>
        <v>2.4038461538461453E-2</v>
      </c>
      <c r="X76" s="30">
        <f t="shared" si="31"/>
        <v>13.75384689237314</v>
      </c>
      <c r="Y76" s="30">
        <f t="shared" si="32"/>
        <v>14.820989844791892</v>
      </c>
    </row>
    <row r="77" spans="2:25" x14ac:dyDescent="0.25">
      <c r="B77">
        <f>'Raw Data'!B77</f>
        <v>75</v>
      </c>
      <c r="C77" s="3">
        <f>'Raw Data'!C77</f>
        <v>43101</v>
      </c>
      <c r="D77" s="11">
        <f>'Raw Data'!D77</f>
        <v>25</v>
      </c>
      <c r="E77" s="7">
        <f>'Raw Data'!F77</f>
        <v>0.40401286804360437</v>
      </c>
      <c r="F77" s="8">
        <f>'Raw Data'!G77</f>
        <v>15773.988859138044</v>
      </c>
      <c r="G77" s="9">
        <f>'Raw Data'!E77</f>
        <v>0.03</v>
      </c>
      <c r="H77" s="9"/>
      <c r="I77" t="str">
        <f t="shared" si="19"/>
        <v>Y</v>
      </c>
      <c r="J77" s="6">
        <f t="shared" si="20"/>
        <v>5</v>
      </c>
      <c r="K77" s="6">
        <f t="shared" si="24"/>
        <v>4</v>
      </c>
      <c r="L77" s="8">
        <f t="shared" si="25"/>
        <v>17753.763429801715</v>
      </c>
      <c r="M77" s="8">
        <f t="shared" si="26"/>
        <v>18286.376332695767</v>
      </c>
      <c r="N77" s="8">
        <f t="shared" si="27"/>
        <v>10898.44498439866</v>
      </c>
      <c r="O77" s="8">
        <f t="shared" si="21"/>
        <v>8205.6247208270761</v>
      </c>
      <c r="P77" s="8"/>
      <c r="Q77" s="8">
        <f t="shared" si="28"/>
        <v>19</v>
      </c>
      <c r="R77" s="6">
        <f t="shared" si="29"/>
        <v>32065.271588227853</v>
      </c>
      <c r="S77" s="35">
        <f t="shared" si="22"/>
        <v>36398.502930858667</v>
      </c>
      <c r="T77" s="35"/>
      <c r="U77" s="36">
        <f t="shared" si="30"/>
        <v>20</v>
      </c>
      <c r="V77" s="24">
        <f>(1+Discountrate)/(1+'Annuity projection'!G77)-1</f>
        <v>3.398058252427183E-2</v>
      </c>
      <c r="W77" s="13">
        <f t="shared" si="23"/>
        <v>2.4038461538461453E-2</v>
      </c>
      <c r="X77" s="30">
        <f t="shared" si="31"/>
        <v>14.831828929990667</v>
      </c>
      <c r="Y77" s="30">
        <f t="shared" si="32"/>
        <v>16.109861461462156</v>
      </c>
    </row>
    <row r="78" spans="2:25" x14ac:dyDescent="0.25">
      <c r="B78">
        <f>'Raw Data'!B78</f>
        <v>76</v>
      </c>
      <c r="C78" s="3">
        <f>'Raw Data'!C78</f>
        <v>43101</v>
      </c>
      <c r="D78" s="11">
        <f>'Raw Data'!D78</f>
        <v>15</v>
      </c>
      <c r="E78" s="7">
        <f>'Raw Data'!F78</f>
        <v>8.0305609762618788E-2</v>
      </c>
      <c r="F78" s="8">
        <f>'Raw Data'!G78</f>
        <v>34330.876880493335</v>
      </c>
      <c r="G78" s="9">
        <f>'Raw Data'!E78</f>
        <v>0.03</v>
      </c>
      <c r="H78" s="9"/>
      <c r="I78" t="str">
        <f t="shared" si="19"/>
        <v>Y</v>
      </c>
      <c r="J78" s="6">
        <f t="shared" si="20"/>
        <v>5</v>
      </c>
      <c r="K78" s="6">
        <f t="shared" si="24"/>
        <v>4</v>
      </c>
      <c r="L78" s="8">
        <f t="shared" si="25"/>
        <v>38639.704384020566</v>
      </c>
      <c r="M78" s="8">
        <f t="shared" si="26"/>
        <v>39798.895515541182</v>
      </c>
      <c r="N78" s="8">
        <f t="shared" si="27"/>
        <v>36602.82094328689</v>
      </c>
      <c r="O78" s="8">
        <f t="shared" si="21"/>
        <v>3549.8148647173857</v>
      </c>
      <c r="P78" s="8"/>
      <c r="Q78" s="8">
        <f t="shared" si="28"/>
        <v>9</v>
      </c>
      <c r="R78" s="6">
        <f t="shared" si="29"/>
        <v>51928.531614700107</v>
      </c>
      <c r="S78" s="35">
        <f t="shared" si="22"/>
        <v>52810.872648165809</v>
      </c>
      <c r="T78" s="35"/>
      <c r="U78" s="36">
        <f t="shared" si="30"/>
        <v>10</v>
      </c>
      <c r="V78" s="24">
        <f>(1+Discountrate)/(1+'Annuity projection'!G78)-1</f>
        <v>3.398058252427183E-2</v>
      </c>
      <c r="W78" s="13">
        <f t="shared" si="23"/>
        <v>2.4038461538461453E-2</v>
      </c>
      <c r="X78" s="30">
        <f t="shared" si="31"/>
        <v>8.6435629784674806</v>
      </c>
      <c r="Y78" s="30">
        <f t="shared" si="32"/>
        <v>9.0071450790244345</v>
      </c>
    </row>
    <row r="79" spans="2:25" x14ac:dyDescent="0.25">
      <c r="B79">
        <f>'Raw Data'!B79</f>
        <v>77</v>
      </c>
      <c r="C79" s="3">
        <f>'Raw Data'!C79</f>
        <v>44197</v>
      </c>
      <c r="D79" s="11">
        <f>'Raw Data'!D79</f>
        <v>24</v>
      </c>
      <c r="E79" s="7">
        <f>'Raw Data'!F79</f>
        <v>0.49254760214712517</v>
      </c>
      <c r="F79" s="8">
        <f>'Raw Data'!G79</f>
        <v>14340.250174749515</v>
      </c>
      <c r="G79" s="9">
        <f>'Raw Data'!E79</f>
        <v>0.03</v>
      </c>
      <c r="H79" s="9"/>
      <c r="I79" t="str">
        <f t="shared" si="19"/>
        <v>Y</v>
      </c>
      <c r="J79" s="6">
        <f t="shared" si="20"/>
        <v>2</v>
      </c>
      <c r="K79" s="6">
        <f t="shared" si="24"/>
        <v>1</v>
      </c>
      <c r="L79" s="8">
        <f t="shared" si="25"/>
        <v>14770.457679992001</v>
      </c>
      <c r="M79" s="8">
        <f t="shared" si="26"/>
        <v>15213.571410391762</v>
      </c>
      <c r="N79" s="8">
        <f t="shared" si="27"/>
        <v>7720.1632921092432</v>
      </c>
      <c r="O79" s="8">
        <f t="shared" si="21"/>
        <v>8322.7756187526247</v>
      </c>
      <c r="P79" s="8"/>
      <c r="Q79" s="8">
        <f t="shared" si="28"/>
        <v>21</v>
      </c>
      <c r="R79" s="6">
        <f t="shared" si="29"/>
        <v>28301.724311066566</v>
      </c>
      <c r="S79" s="35">
        <f t="shared" si="22"/>
        <v>33327.453188445841</v>
      </c>
      <c r="T79" s="35"/>
      <c r="U79" s="36">
        <f t="shared" si="30"/>
        <v>22</v>
      </c>
      <c r="V79" s="24">
        <f>(1+Discountrate)/(1+'Annuity projection'!G79)-1</f>
        <v>3.398058252427183E-2</v>
      </c>
      <c r="W79" s="13">
        <f t="shared" si="23"/>
        <v>2.4038461538461453E-2</v>
      </c>
      <c r="X79" s="30">
        <f t="shared" si="31"/>
        <v>15.840121943906277</v>
      </c>
      <c r="Y79" s="30">
        <f t="shared" si="32"/>
        <v>17.338932889609623</v>
      </c>
    </row>
    <row r="80" spans="2:25" x14ac:dyDescent="0.25">
      <c r="B80">
        <f>'Raw Data'!B80</f>
        <v>78</v>
      </c>
      <c r="C80" s="3">
        <f>'Raw Data'!C80</f>
        <v>41275</v>
      </c>
      <c r="D80" s="11">
        <f>'Raw Data'!D80</f>
        <v>15</v>
      </c>
      <c r="E80" s="7">
        <f>'Raw Data'!F80</f>
        <v>0.32080675011225229</v>
      </c>
      <c r="F80" s="8">
        <f>'Raw Data'!G80</f>
        <v>24798.99696189625</v>
      </c>
      <c r="G80" s="9">
        <f>'Raw Data'!E80</f>
        <v>0.05</v>
      </c>
      <c r="H80" s="9"/>
      <c r="I80" t="str">
        <f t="shared" si="19"/>
        <v>Y</v>
      </c>
      <c r="J80" s="6">
        <f t="shared" si="20"/>
        <v>10</v>
      </c>
      <c r="K80" s="6">
        <f t="shared" si="24"/>
        <v>9</v>
      </c>
      <c r="L80" s="8">
        <f t="shared" si="25"/>
        <v>38471.38371495514</v>
      </c>
      <c r="M80" s="8">
        <f t="shared" si="26"/>
        <v>40394.952900702898</v>
      </c>
      <c r="N80" s="8">
        <f t="shared" si="27"/>
        <v>27435.979339690908</v>
      </c>
      <c r="O80" s="8">
        <f t="shared" si="21"/>
        <v>14119.110241712118</v>
      </c>
      <c r="P80" s="8"/>
      <c r="Q80" s="8">
        <f t="shared" si="28"/>
        <v>4</v>
      </c>
      <c r="R80" s="6">
        <f t="shared" si="29"/>
        <v>49100.317719260005</v>
      </c>
      <c r="S80" s="35">
        <f t="shared" si="22"/>
        <v>49865.966338115759</v>
      </c>
      <c r="T80" s="35"/>
      <c r="U80" s="36">
        <f t="shared" si="30"/>
        <v>5</v>
      </c>
      <c r="V80" s="24">
        <f>(1+Discountrate)/(1+'Annuity projection'!G80)-1</f>
        <v>1.4285714285714235E-2</v>
      </c>
      <c r="W80" s="13">
        <f t="shared" si="23"/>
        <v>2.4038461538461453E-2</v>
      </c>
      <c r="X80" s="30">
        <f t="shared" si="31"/>
        <v>4.861124732362236</v>
      </c>
      <c r="Y80" s="30">
        <f t="shared" si="32"/>
        <v>4.7707042144112943</v>
      </c>
    </row>
    <row r="81" spans="2:25" x14ac:dyDescent="0.25">
      <c r="B81">
        <f>'Raw Data'!B81</f>
        <v>79</v>
      </c>
      <c r="C81" s="3">
        <f>'Raw Data'!C81</f>
        <v>42736</v>
      </c>
      <c r="D81" s="11">
        <f>'Raw Data'!D81</f>
        <v>15</v>
      </c>
      <c r="E81" s="7">
        <f>'Raw Data'!F81</f>
        <v>0.26856987909936098</v>
      </c>
      <c r="F81" s="8">
        <f>'Raw Data'!G81</f>
        <v>31761.456863367734</v>
      </c>
      <c r="G81" s="9">
        <f>'Raw Data'!E81</f>
        <v>0.05</v>
      </c>
      <c r="H81" s="9"/>
      <c r="I81" t="str">
        <f t="shared" si="19"/>
        <v>Y</v>
      </c>
      <c r="J81" s="6">
        <f t="shared" si="20"/>
        <v>6</v>
      </c>
      <c r="K81" s="6">
        <f t="shared" si="24"/>
        <v>5</v>
      </c>
      <c r="L81" s="8">
        <f t="shared" si="25"/>
        <v>40536.561792855326</v>
      </c>
      <c r="M81" s="8">
        <f t="shared" si="26"/>
        <v>42563.389882498093</v>
      </c>
      <c r="N81" s="8">
        <f t="shared" si="27"/>
        <v>31132.145407696622</v>
      </c>
      <c r="O81" s="8">
        <f t="shared" si="21"/>
        <v>12454.613027783706</v>
      </c>
      <c r="P81" s="8"/>
      <c r="Q81" s="8">
        <f t="shared" si="28"/>
        <v>8</v>
      </c>
      <c r="R81" s="6">
        <f t="shared" si="29"/>
        <v>62885.512088013114</v>
      </c>
      <c r="S81" s="35">
        <f t="shared" si="22"/>
        <v>63041.355634033142</v>
      </c>
      <c r="T81" s="35"/>
      <c r="U81" s="36">
        <f t="shared" si="30"/>
        <v>9</v>
      </c>
      <c r="V81" s="24">
        <f>(1+Discountrate)/(1+'Annuity projection'!G81)-1</f>
        <v>1.4285714285714235E-2</v>
      </c>
      <c r="W81" s="13">
        <f t="shared" si="23"/>
        <v>2.4038461538461453E-2</v>
      </c>
      <c r="X81" s="30">
        <f t="shared" si="31"/>
        <v>8.5092739761693359</v>
      </c>
      <c r="Y81" s="30">
        <f t="shared" si="32"/>
        <v>8.1996245280394398</v>
      </c>
    </row>
    <row r="82" spans="2:25" x14ac:dyDescent="0.25">
      <c r="B82">
        <f>'Raw Data'!B82</f>
        <v>80</v>
      </c>
      <c r="C82" s="3">
        <f>'Raw Data'!C82</f>
        <v>41275</v>
      </c>
      <c r="D82" s="11">
        <f>'Raw Data'!D82</f>
        <v>21</v>
      </c>
      <c r="E82" s="7">
        <f>'Raw Data'!F82</f>
        <v>0.16940541295933295</v>
      </c>
      <c r="F82" s="8">
        <f>'Raw Data'!G82</f>
        <v>17331.865993905849</v>
      </c>
      <c r="G82" s="9">
        <f>'Raw Data'!E82</f>
        <v>0.05</v>
      </c>
      <c r="H82" s="9"/>
      <c r="I82" t="str">
        <f t="shared" si="19"/>
        <v>Y</v>
      </c>
      <c r="J82" s="6">
        <f t="shared" si="20"/>
        <v>10</v>
      </c>
      <c r="K82" s="6">
        <f t="shared" si="24"/>
        <v>9</v>
      </c>
      <c r="L82" s="8">
        <f t="shared" si="25"/>
        <v>26887.412751904667</v>
      </c>
      <c r="M82" s="8">
        <f t="shared" si="26"/>
        <v>28231.783389499902</v>
      </c>
      <c r="N82" s="8">
        <f t="shared" si="27"/>
        <v>23449.166465823233</v>
      </c>
      <c r="O82" s="8">
        <f t="shared" si="21"/>
        <v>5210.7750101772444</v>
      </c>
      <c r="P82" s="8"/>
      <c r="Q82" s="8">
        <f t="shared" si="28"/>
        <v>10</v>
      </c>
      <c r="R82" s="6">
        <f t="shared" si="29"/>
        <v>45986.600267501017</v>
      </c>
      <c r="S82" s="35">
        <f t="shared" si="22"/>
        <v>45909.441187399425</v>
      </c>
      <c r="T82" s="35"/>
      <c r="U82" s="36">
        <f t="shared" si="30"/>
        <v>11</v>
      </c>
      <c r="V82" s="24">
        <f>(1+Discountrate)/(1+'Annuity projection'!G82)-1</f>
        <v>1.4285714285714235E-2</v>
      </c>
      <c r="W82" s="13">
        <f t="shared" si="23"/>
        <v>2.4038461538461453E-2</v>
      </c>
      <c r="X82" s="30">
        <f t="shared" si="31"/>
        <v>10.25717962373135</v>
      </c>
      <c r="Y82" s="30">
        <f t="shared" si="32"/>
        <v>9.7957097485308999</v>
      </c>
    </row>
    <row r="83" spans="2:25" x14ac:dyDescent="0.25">
      <c r="B83">
        <f>'Raw Data'!B83</f>
        <v>81</v>
      </c>
      <c r="C83" s="3">
        <f>'Raw Data'!C83</f>
        <v>40909</v>
      </c>
      <c r="D83" s="11">
        <f>'Raw Data'!D83</f>
        <v>15</v>
      </c>
      <c r="E83" s="7">
        <f>'Raw Data'!F83</f>
        <v>0.19587950545895333</v>
      </c>
      <c r="F83" s="8">
        <f>'Raw Data'!G83</f>
        <v>10262.337758242613</v>
      </c>
      <c r="G83" s="9">
        <f>'Raw Data'!E83</f>
        <v>0.05</v>
      </c>
      <c r="H83" s="9"/>
      <c r="I83" t="str">
        <f t="shared" si="19"/>
        <v>Y</v>
      </c>
      <c r="J83" s="6">
        <f t="shared" si="20"/>
        <v>11</v>
      </c>
      <c r="K83" s="6">
        <f t="shared" si="24"/>
        <v>10</v>
      </c>
      <c r="L83" s="8">
        <f t="shared" si="25"/>
        <v>16716.266832576646</v>
      </c>
      <c r="M83" s="8">
        <f t="shared" si="26"/>
        <v>17552.080174205479</v>
      </c>
      <c r="N83" s="8">
        <f t="shared" si="27"/>
        <v>14113.987389906211</v>
      </c>
      <c r="O83" s="8">
        <f t="shared" si="21"/>
        <v>3745.8839478460604</v>
      </c>
      <c r="P83" s="8"/>
      <c r="Q83" s="8">
        <f t="shared" si="28"/>
        <v>3</v>
      </c>
      <c r="R83" s="6">
        <f t="shared" si="29"/>
        <v>20318.726811664619</v>
      </c>
      <c r="S83" s="35">
        <f t="shared" si="22"/>
        <v>20552.314653350091</v>
      </c>
      <c r="T83" s="35"/>
      <c r="U83" s="36">
        <f t="shared" si="30"/>
        <v>4</v>
      </c>
      <c r="V83" s="24">
        <f>(1+Discountrate)/(1+'Annuity projection'!G83)-1</f>
        <v>1.4285714285714235E-2</v>
      </c>
      <c r="W83" s="13">
        <f t="shared" si="23"/>
        <v>2.4038461538461453E-2</v>
      </c>
      <c r="X83" s="30">
        <f t="shared" si="31"/>
        <v>3.9162836571102755</v>
      </c>
      <c r="Y83" s="30">
        <f t="shared" si="32"/>
        <v>3.8613461426423368</v>
      </c>
    </row>
    <row r="84" spans="2:25" x14ac:dyDescent="0.25">
      <c r="B84">
        <f>'Raw Data'!B84</f>
        <v>82</v>
      </c>
      <c r="C84" s="3">
        <f>'Raw Data'!C84</f>
        <v>42370</v>
      </c>
      <c r="D84" s="11">
        <f>'Raw Data'!D84</f>
        <v>15</v>
      </c>
      <c r="E84" s="7">
        <f>'Raw Data'!F84</f>
        <v>0.56113150213022167</v>
      </c>
      <c r="F84" s="8">
        <f>'Raw Data'!G84</f>
        <v>29099.077054594738</v>
      </c>
      <c r="G84" s="9">
        <f>'Raw Data'!E84</f>
        <v>0.03</v>
      </c>
      <c r="H84" s="9"/>
      <c r="I84" t="str">
        <f t="shared" si="19"/>
        <v>Y</v>
      </c>
      <c r="J84" s="6">
        <f t="shared" si="20"/>
        <v>7</v>
      </c>
      <c r="K84" s="6">
        <f t="shared" si="24"/>
        <v>6</v>
      </c>
      <c r="L84" s="8">
        <f t="shared" si="25"/>
        <v>34745.819783913175</v>
      </c>
      <c r="M84" s="8">
        <f t="shared" si="26"/>
        <v>35788.194377430569</v>
      </c>
      <c r="N84" s="8">
        <f t="shared" si="27"/>
        <v>15706.311107894602</v>
      </c>
      <c r="O84" s="8">
        <f t="shared" si="21"/>
        <v>22304.538311018594</v>
      </c>
      <c r="P84" s="8"/>
      <c r="Q84" s="8">
        <f t="shared" si="28"/>
        <v>7</v>
      </c>
      <c r="R84" s="6">
        <f t="shared" si="29"/>
        <v>44014.964955547133</v>
      </c>
      <c r="S84" s="35">
        <f t="shared" si="22"/>
        <v>48668.032338484569</v>
      </c>
      <c r="T84" s="35"/>
      <c r="U84" s="36">
        <f t="shared" si="30"/>
        <v>8</v>
      </c>
      <c r="V84" s="24">
        <f>(1+Discountrate)/(1+'Annuity projection'!G84)-1</f>
        <v>3.398058252427183E-2</v>
      </c>
      <c r="W84" s="13">
        <f t="shared" si="23"/>
        <v>2.4038461538461453E-2</v>
      </c>
      <c r="X84" s="30">
        <f t="shared" si="31"/>
        <v>7.1378737102952972</v>
      </c>
      <c r="Y84" s="30">
        <f t="shared" si="32"/>
        <v>7.372692425348081</v>
      </c>
    </row>
    <row r="85" spans="2:25" x14ac:dyDescent="0.25">
      <c r="B85">
        <f>'Raw Data'!B85</f>
        <v>83</v>
      </c>
      <c r="C85" s="3">
        <f>'Raw Data'!C85</f>
        <v>42736</v>
      </c>
      <c r="D85" s="11">
        <f>'Raw Data'!D85</f>
        <v>15</v>
      </c>
      <c r="E85" s="7">
        <f>'Raw Data'!F85</f>
        <v>0.59343195000719762</v>
      </c>
      <c r="F85" s="8">
        <f>'Raw Data'!G85</f>
        <v>36136.089510380611</v>
      </c>
      <c r="G85" s="9">
        <f>'Raw Data'!E85</f>
        <v>0.03</v>
      </c>
      <c r="H85" s="9"/>
      <c r="I85" t="str">
        <f t="shared" si="19"/>
        <v>Y</v>
      </c>
      <c r="J85" s="6">
        <f t="shared" si="20"/>
        <v>6</v>
      </c>
      <c r="K85" s="6">
        <f t="shared" si="24"/>
        <v>5</v>
      </c>
      <c r="L85" s="8">
        <f t="shared" si="25"/>
        <v>41891.631715968419</v>
      </c>
      <c r="M85" s="8">
        <f t="shared" si="26"/>
        <v>43148.380667447469</v>
      </c>
      <c r="N85" s="8">
        <f t="shared" si="27"/>
        <v>17542.752988311251</v>
      </c>
      <c r="O85" s="8">
        <f t="shared" si="21"/>
        <v>28439.648606729937</v>
      </c>
      <c r="P85" s="8"/>
      <c r="Q85" s="8">
        <f t="shared" si="28"/>
        <v>8</v>
      </c>
      <c r="R85" s="6">
        <f t="shared" si="29"/>
        <v>54659.077689846265</v>
      </c>
      <c r="S85" s="35">
        <f t="shared" si="22"/>
        <v>61144.257518337952</v>
      </c>
      <c r="T85" s="35"/>
      <c r="U85" s="36">
        <f t="shared" si="30"/>
        <v>9</v>
      </c>
      <c r="V85" s="24">
        <f>(1+Discountrate)/(1+'Annuity projection'!G85)-1</f>
        <v>3.398058252427183E-2</v>
      </c>
      <c r="W85" s="13">
        <f t="shared" si="23"/>
        <v>2.4038461538461453E-2</v>
      </c>
      <c r="X85" s="30">
        <f t="shared" si="31"/>
        <v>7.9032957010367655</v>
      </c>
      <c r="Y85" s="30">
        <f t="shared" si="32"/>
        <v>8.1996245280394398</v>
      </c>
    </row>
    <row r="86" spans="2:25" x14ac:dyDescent="0.25">
      <c r="B86">
        <f>'Raw Data'!B86</f>
        <v>84</v>
      </c>
      <c r="C86" s="3">
        <f>'Raw Data'!C86</f>
        <v>43466</v>
      </c>
      <c r="D86" s="11">
        <f>'Raw Data'!D86</f>
        <v>15</v>
      </c>
      <c r="E86" s="7">
        <f>'Raw Data'!F86</f>
        <v>0.45702168438374363</v>
      </c>
      <c r="F86" s="8">
        <f>'Raw Data'!G86</f>
        <v>35036.361867639338</v>
      </c>
      <c r="G86" s="9">
        <f>'Raw Data'!E86</f>
        <v>0.03</v>
      </c>
      <c r="H86" s="9"/>
      <c r="I86" t="str">
        <f t="shared" si="19"/>
        <v>Y</v>
      </c>
      <c r="J86" s="6">
        <f t="shared" si="20"/>
        <v>4</v>
      </c>
      <c r="K86" s="6">
        <f t="shared" si="24"/>
        <v>3</v>
      </c>
      <c r="L86" s="8">
        <f t="shared" si="25"/>
        <v>38285.178594539932</v>
      </c>
      <c r="M86" s="8">
        <f t="shared" si="26"/>
        <v>39433.733952376133</v>
      </c>
      <c r="N86" s="8">
        <f t="shared" si="27"/>
        <v>21411.662439920772</v>
      </c>
      <c r="O86" s="8">
        <f t="shared" si="21"/>
        <v>20016.747388591197</v>
      </c>
      <c r="P86" s="8"/>
      <c r="Q86" s="8">
        <f t="shared" si="28"/>
        <v>10</v>
      </c>
      <c r="R86" s="6">
        <f t="shared" si="29"/>
        <v>52995.640957296695</v>
      </c>
      <c r="S86" s="35">
        <f t="shared" si="22"/>
        <v>58405.159786613163</v>
      </c>
      <c r="T86" s="35"/>
      <c r="U86" s="36">
        <f t="shared" si="30"/>
        <v>11</v>
      </c>
      <c r="V86" s="24">
        <f>(1+Discountrate)/(1+'Annuity projection'!G86)-1</f>
        <v>3.398058252427183E-2</v>
      </c>
      <c r="W86" s="13">
        <f t="shared" si="23"/>
        <v>2.4038461538461453E-2</v>
      </c>
      <c r="X86" s="30">
        <f t="shared" si="31"/>
        <v>9.3595022233065794</v>
      </c>
      <c r="Y86" s="30">
        <f t="shared" si="32"/>
        <v>9.7957097485308999</v>
      </c>
    </row>
    <row r="87" spans="2:25" x14ac:dyDescent="0.25">
      <c r="B87">
        <f>'Raw Data'!B87</f>
        <v>85</v>
      </c>
      <c r="C87" s="3">
        <f>'Raw Data'!C87</f>
        <v>44197</v>
      </c>
      <c r="D87" s="11">
        <f>'Raw Data'!D87</f>
        <v>15</v>
      </c>
      <c r="E87" s="7">
        <f>'Raw Data'!F87</f>
        <v>4.2655331016532558E-2</v>
      </c>
      <c r="F87" s="8">
        <f>'Raw Data'!G87</f>
        <v>23726.356134513328</v>
      </c>
      <c r="G87" s="9">
        <f>'Raw Data'!E87</f>
        <v>0.05</v>
      </c>
      <c r="H87" s="9"/>
      <c r="I87" t="str">
        <f t="shared" si="19"/>
        <v>Y</v>
      </c>
      <c r="J87" s="6">
        <f t="shared" si="20"/>
        <v>2</v>
      </c>
      <c r="K87" s="6">
        <f t="shared" si="24"/>
        <v>1</v>
      </c>
      <c r="L87" s="8">
        <f t="shared" si="25"/>
        <v>24912.673941238994</v>
      </c>
      <c r="M87" s="8">
        <f t="shared" si="26"/>
        <v>26158.307638300947</v>
      </c>
      <c r="N87" s="8">
        <f t="shared" si="27"/>
        <v>25042.516367156928</v>
      </c>
      <c r="O87" s="8">
        <f t="shared" si="21"/>
        <v>1215.6811563702454</v>
      </c>
      <c r="P87" s="8"/>
      <c r="Q87" s="8">
        <f t="shared" si="28"/>
        <v>12</v>
      </c>
      <c r="R87" s="6">
        <f t="shared" si="29"/>
        <v>46976.56225027574</v>
      </c>
      <c r="S87" s="35">
        <f t="shared" si="22"/>
        <v>46919.106136325856</v>
      </c>
      <c r="T87" s="35"/>
      <c r="U87" s="36">
        <f t="shared" si="30"/>
        <v>13</v>
      </c>
      <c r="V87" s="24">
        <f>(1+Discountrate)/(1+'Annuity projection'!G87)-1</f>
        <v>1.4285714285714235E-2</v>
      </c>
      <c r="W87" s="13">
        <f t="shared" si="23"/>
        <v>2.4038461538461453E-2</v>
      </c>
      <c r="X87" s="30">
        <f t="shared" si="31"/>
        <v>11.956195230367696</v>
      </c>
      <c r="Y87" s="30">
        <f t="shared" si="32"/>
        <v>11.317740892689745</v>
      </c>
    </row>
    <row r="88" spans="2:25" x14ac:dyDescent="0.25">
      <c r="B88">
        <f>'Raw Data'!B88</f>
        <v>86</v>
      </c>
      <c r="C88" s="3">
        <f>'Raw Data'!C88</f>
        <v>43101</v>
      </c>
      <c r="D88" s="11">
        <f>'Raw Data'!D88</f>
        <v>21</v>
      </c>
      <c r="E88" s="7">
        <f>'Raw Data'!F88</f>
        <v>0.40656950152439297</v>
      </c>
      <c r="F88" s="8">
        <f>'Raw Data'!G88</f>
        <v>39413.320748766724</v>
      </c>
      <c r="G88" s="9">
        <f>'Raw Data'!E88</f>
        <v>0.03</v>
      </c>
      <c r="H88" s="9"/>
      <c r="I88" t="str">
        <f t="shared" si="19"/>
        <v>Y</v>
      </c>
      <c r="J88" s="6">
        <f t="shared" si="20"/>
        <v>5</v>
      </c>
      <c r="K88" s="6">
        <f t="shared" si="24"/>
        <v>4</v>
      </c>
      <c r="L88" s="8">
        <f t="shared" si="25"/>
        <v>44360.039734092745</v>
      </c>
      <c r="M88" s="8">
        <f t="shared" si="26"/>
        <v>45690.840926115525</v>
      </c>
      <c r="N88" s="8">
        <f t="shared" si="27"/>
        <v>27114.338506554406</v>
      </c>
      <c r="O88" s="8">
        <f t="shared" si="21"/>
        <v>20632.542493182453</v>
      </c>
      <c r="P88" s="8"/>
      <c r="Q88" s="8">
        <f t="shared" si="28"/>
        <v>15</v>
      </c>
      <c r="R88" s="6">
        <f t="shared" si="29"/>
        <v>71184.841399976678</v>
      </c>
      <c r="S88" s="35">
        <f t="shared" si="22"/>
        <v>79401.29932108763</v>
      </c>
      <c r="T88" s="35"/>
      <c r="U88" s="36">
        <f t="shared" si="30"/>
        <v>16</v>
      </c>
      <c r="V88" s="24">
        <f>(1+Discountrate)/(1+'Annuity projection'!G88)-1</f>
        <v>3.398058252427183E-2</v>
      </c>
      <c r="W88" s="13">
        <f t="shared" si="23"/>
        <v>2.4038461538461453E-2</v>
      </c>
      <c r="X88" s="30">
        <f t="shared" si="31"/>
        <v>12.601359215290719</v>
      </c>
      <c r="Y88" s="30">
        <f t="shared" si="32"/>
        <v>13.469408475137833</v>
      </c>
    </row>
    <row r="89" spans="2:25" x14ac:dyDescent="0.25">
      <c r="B89">
        <f>'Raw Data'!B89</f>
        <v>87</v>
      </c>
      <c r="C89" s="3">
        <f>'Raw Data'!C89</f>
        <v>44197</v>
      </c>
      <c r="D89" s="11">
        <f>'Raw Data'!D89</f>
        <v>15</v>
      </c>
      <c r="E89" s="7">
        <f>'Raw Data'!F89</f>
        <v>0.56548603703118983</v>
      </c>
      <c r="F89" s="8">
        <f>'Raw Data'!G89</f>
        <v>20553.804861440723</v>
      </c>
      <c r="G89" s="9">
        <f>'Raw Data'!E89</f>
        <v>0.05</v>
      </c>
      <c r="H89" s="9"/>
      <c r="I89" t="str">
        <f t="shared" si="19"/>
        <v>Y</v>
      </c>
      <c r="J89" s="6">
        <f t="shared" si="20"/>
        <v>2</v>
      </c>
      <c r="K89" s="6">
        <f t="shared" si="24"/>
        <v>1</v>
      </c>
      <c r="L89" s="8">
        <f t="shared" si="25"/>
        <v>21581.49510451276</v>
      </c>
      <c r="M89" s="8">
        <f t="shared" si="26"/>
        <v>22660.5698597384</v>
      </c>
      <c r="N89" s="8">
        <f t="shared" si="27"/>
        <v>9846.3340128865075</v>
      </c>
      <c r="O89" s="8">
        <f t="shared" si="21"/>
        <v>13961.415055998634</v>
      </c>
      <c r="P89" s="8"/>
      <c r="Q89" s="8">
        <f t="shared" si="28"/>
        <v>12</v>
      </c>
      <c r="R89" s="6">
        <f t="shared" si="29"/>
        <v>40695.127733877598</v>
      </c>
      <c r="S89" s="35">
        <f t="shared" si="22"/>
        <v>40035.276546618814</v>
      </c>
      <c r="T89" s="35"/>
      <c r="U89" s="36">
        <f t="shared" si="30"/>
        <v>13</v>
      </c>
      <c r="V89" s="24">
        <f>(1+Discountrate)/(1+'Annuity projection'!G89)-1</f>
        <v>1.4285714285714235E-2</v>
      </c>
      <c r="W89" s="13">
        <f t="shared" si="23"/>
        <v>2.4038461538461453E-2</v>
      </c>
      <c r="X89" s="30">
        <f t="shared" si="31"/>
        <v>11.956195230367696</v>
      </c>
      <c r="Y89" s="30">
        <f t="shared" si="32"/>
        <v>11.317740892689745</v>
      </c>
    </row>
    <row r="90" spans="2:25" x14ac:dyDescent="0.25">
      <c r="B90">
        <f>'Raw Data'!B90</f>
        <v>88</v>
      </c>
      <c r="C90" s="3">
        <f>'Raw Data'!C90</f>
        <v>43466</v>
      </c>
      <c r="D90" s="11">
        <f>'Raw Data'!D90</f>
        <v>15</v>
      </c>
      <c r="E90" s="7">
        <f>'Raw Data'!F90</f>
        <v>0.14813513158650332</v>
      </c>
      <c r="F90" s="8">
        <f>'Raw Data'!G90</f>
        <v>21603.44549764938</v>
      </c>
      <c r="G90" s="9">
        <f>'Raw Data'!E90</f>
        <v>0.03</v>
      </c>
      <c r="H90" s="9"/>
      <c r="I90" t="str">
        <f t="shared" si="19"/>
        <v>Y</v>
      </c>
      <c r="J90" s="6">
        <f t="shared" si="20"/>
        <v>4</v>
      </c>
      <c r="K90" s="6">
        <f t="shared" si="24"/>
        <v>3</v>
      </c>
      <c r="L90" s="8">
        <f t="shared" si="25"/>
        <v>23606.668188309915</v>
      </c>
      <c r="M90" s="8">
        <f t="shared" si="26"/>
        <v>24314.868233959212</v>
      </c>
      <c r="N90" s="8">
        <f t="shared" si="27"/>
        <v>20712.982028613176</v>
      </c>
      <c r="O90" s="8">
        <f t="shared" si="21"/>
        <v>4000.541571762978</v>
      </c>
      <c r="P90" s="8"/>
      <c r="Q90" s="8">
        <f t="shared" si="28"/>
        <v>10</v>
      </c>
      <c r="R90" s="6">
        <f t="shared" si="29"/>
        <v>32677.149681211864</v>
      </c>
      <c r="S90" s="35">
        <f t="shared" si="22"/>
        <v>33758.294611494086</v>
      </c>
      <c r="T90" s="35"/>
      <c r="U90" s="36">
        <f t="shared" si="30"/>
        <v>11</v>
      </c>
      <c r="V90" s="24">
        <f>(1+Discountrate)/(1+'Annuity projection'!G90)-1</f>
        <v>3.398058252427183E-2</v>
      </c>
      <c r="W90" s="13">
        <f t="shared" si="23"/>
        <v>2.4038461538461453E-2</v>
      </c>
      <c r="X90" s="30">
        <f t="shared" si="31"/>
        <v>9.3595022233065794</v>
      </c>
      <c r="Y90" s="30">
        <f t="shared" si="32"/>
        <v>9.7957097485308999</v>
      </c>
    </row>
    <row r="91" spans="2:25" x14ac:dyDescent="0.25">
      <c r="B91">
        <f>'Raw Data'!B91</f>
        <v>89</v>
      </c>
      <c r="C91" s="3">
        <f>'Raw Data'!C91</f>
        <v>44197</v>
      </c>
      <c r="D91" s="11">
        <f>'Raw Data'!D91</f>
        <v>22</v>
      </c>
      <c r="E91" s="7">
        <f>'Raw Data'!F91</f>
        <v>0.52770058340399373</v>
      </c>
      <c r="F91" s="8">
        <f>'Raw Data'!G91</f>
        <v>25936.69920005832</v>
      </c>
      <c r="G91" s="9">
        <f>'Raw Data'!E91</f>
        <v>0.05</v>
      </c>
      <c r="H91" s="9"/>
      <c r="I91" t="str">
        <f t="shared" si="19"/>
        <v>Y</v>
      </c>
      <c r="J91" s="6">
        <f t="shared" si="20"/>
        <v>2</v>
      </c>
      <c r="K91" s="6">
        <f t="shared" si="24"/>
        <v>1</v>
      </c>
      <c r="L91" s="8">
        <f t="shared" si="25"/>
        <v>27233.534160061237</v>
      </c>
      <c r="M91" s="8">
        <f t="shared" si="26"/>
        <v>28595.2108680643</v>
      </c>
      <c r="N91" s="8">
        <f t="shared" si="27"/>
        <v>13505.501410426548</v>
      </c>
      <c r="O91" s="8">
        <f t="shared" si="21"/>
        <v>16440.597732892944</v>
      </c>
      <c r="P91" s="8"/>
      <c r="Q91" s="8">
        <f t="shared" si="28"/>
        <v>19</v>
      </c>
      <c r="R91" s="6">
        <f t="shared" si="29"/>
        <v>72258.673689862684</v>
      </c>
      <c r="S91" s="35">
        <f t="shared" si="22"/>
        <v>68765.589214112304</v>
      </c>
      <c r="T91" s="35"/>
      <c r="U91" s="36">
        <f t="shared" si="30"/>
        <v>20</v>
      </c>
      <c r="V91" s="24">
        <f>(1+Discountrate)/(1+'Annuity projection'!G91)-1</f>
        <v>1.4285714285714235E-2</v>
      </c>
      <c r="W91" s="13">
        <f t="shared" si="23"/>
        <v>2.4038461538461453E-2</v>
      </c>
      <c r="X91" s="30">
        <f t="shared" si="31"/>
        <v>17.537141604955462</v>
      </c>
      <c r="Y91" s="30">
        <f t="shared" si="32"/>
        <v>16.109861461462156</v>
      </c>
    </row>
    <row r="92" spans="2:25" x14ac:dyDescent="0.25">
      <c r="B92">
        <f>'Raw Data'!B92</f>
        <v>90</v>
      </c>
      <c r="C92" s="3">
        <f>'Raw Data'!C92</f>
        <v>42370</v>
      </c>
      <c r="D92" s="11">
        <f>'Raw Data'!D92</f>
        <v>15</v>
      </c>
      <c r="E92" s="7">
        <f>'Raw Data'!F92</f>
        <v>0.44729749711633104</v>
      </c>
      <c r="F92" s="8">
        <f>'Raw Data'!G92</f>
        <v>24798.101075877719</v>
      </c>
      <c r="G92" s="9">
        <f>'Raw Data'!E92</f>
        <v>0.05</v>
      </c>
      <c r="H92" s="9"/>
      <c r="I92" t="str">
        <f t="shared" si="19"/>
        <v>Y</v>
      </c>
      <c r="J92" s="6">
        <f t="shared" si="20"/>
        <v>7</v>
      </c>
      <c r="K92" s="6">
        <f t="shared" si="24"/>
        <v>6</v>
      </c>
      <c r="L92" s="8">
        <f t="shared" si="25"/>
        <v>33231.827147561853</v>
      </c>
      <c r="M92" s="8">
        <f t="shared" si="26"/>
        <v>34893.418504939946</v>
      </c>
      <c r="N92" s="8">
        <f t="shared" si="27"/>
        <v>19285.679741847638</v>
      </c>
      <c r="O92" s="8">
        <f t="shared" si="21"/>
        <v>17005.002995216764</v>
      </c>
      <c r="P92" s="8"/>
      <c r="Q92" s="8">
        <f t="shared" si="28"/>
        <v>7</v>
      </c>
      <c r="R92" s="6">
        <f t="shared" si="29"/>
        <v>49098.543926222424</v>
      </c>
      <c r="S92" s="35">
        <f t="shared" si="22"/>
        <v>49514.311963373286</v>
      </c>
      <c r="T92" s="35"/>
      <c r="U92" s="36">
        <f t="shared" si="30"/>
        <v>8</v>
      </c>
      <c r="V92" s="24">
        <f>(1+Discountrate)/(1+'Annuity projection'!G92)-1</f>
        <v>1.4285714285714235E-2</v>
      </c>
      <c r="W92" s="13">
        <f t="shared" si="23"/>
        <v>2.4038461538461453E-2</v>
      </c>
      <c r="X92" s="30">
        <f t="shared" si="31"/>
        <v>7.6165493186860509</v>
      </c>
      <c r="Y92" s="30">
        <f t="shared" si="32"/>
        <v>7.372692425348081</v>
      </c>
    </row>
    <row r="93" spans="2:25" x14ac:dyDescent="0.25">
      <c r="B93">
        <f>'Raw Data'!B93</f>
        <v>91</v>
      </c>
      <c r="C93" s="3">
        <f>'Raw Data'!C93</f>
        <v>41275</v>
      </c>
      <c r="D93" s="11">
        <f>'Raw Data'!D93</f>
        <v>15</v>
      </c>
      <c r="E93" s="7">
        <f>'Raw Data'!F93</f>
        <v>0.65237385474291976</v>
      </c>
      <c r="F93" s="8">
        <f>'Raw Data'!G93</f>
        <v>16750.483653943742</v>
      </c>
      <c r="G93" s="9">
        <f>'Raw Data'!E93</f>
        <v>0.03</v>
      </c>
      <c r="H93" s="9"/>
      <c r="I93" t="str">
        <f t="shared" si="19"/>
        <v>Y</v>
      </c>
      <c r="J93" s="6">
        <f t="shared" si="20"/>
        <v>10</v>
      </c>
      <c r="K93" s="6">
        <f t="shared" si="24"/>
        <v>9</v>
      </c>
      <c r="L93" s="8">
        <f t="shared" si="25"/>
        <v>21855.581887835891</v>
      </c>
      <c r="M93" s="8">
        <f t="shared" si="26"/>
        <v>22511.249344470969</v>
      </c>
      <c r="N93" s="8">
        <f t="shared" si="27"/>
        <v>7825.4988345394177</v>
      </c>
      <c r="O93" s="8">
        <f t="shared" si="21"/>
        <v>16311.163673166695</v>
      </c>
      <c r="P93" s="8"/>
      <c r="Q93" s="8">
        <f t="shared" si="28"/>
        <v>4</v>
      </c>
      <c r="R93" s="6">
        <f t="shared" si="29"/>
        <v>25336.609461308799</v>
      </c>
      <c r="S93" s="35">
        <f t="shared" si="22"/>
        <v>27889.422327533954</v>
      </c>
      <c r="T93" s="35"/>
      <c r="U93" s="36">
        <f t="shared" si="30"/>
        <v>5</v>
      </c>
      <c r="V93" s="24">
        <f>(1+Discountrate)/(1+'Annuity projection'!G93)-1</f>
        <v>3.398058252427183E-2</v>
      </c>
      <c r="W93" s="13">
        <f t="shared" si="23"/>
        <v>2.4038461538461453E-2</v>
      </c>
      <c r="X93" s="30">
        <f t="shared" si="31"/>
        <v>4.6819855248827578</v>
      </c>
      <c r="Y93" s="30">
        <f t="shared" si="32"/>
        <v>4.7707042144112943</v>
      </c>
    </row>
    <row r="94" spans="2:25" x14ac:dyDescent="0.25">
      <c r="B94">
        <f>'Raw Data'!B94</f>
        <v>92</v>
      </c>
      <c r="C94" s="3">
        <f>'Raw Data'!C94</f>
        <v>43466</v>
      </c>
      <c r="D94" s="11">
        <f>'Raw Data'!D94</f>
        <v>15</v>
      </c>
      <c r="E94" s="7">
        <f>'Raw Data'!F94</f>
        <v>0.29303058732830239</v>
      </c>
      <c r="F94" s="8">
        <f>'Raw Data'!G94</f>
        <v>38871.264056595392</v>
      </c>
      <c r="G94" s="9">
        <f>'Raw Data'!E94</f>
        <v>0.03</v>
      </c>
      <c r="H94" s="9"/>
      <c r="I94" t="str">
        <f t="shared" si="19"/>
        <v>Y</v>
      </c>
      <c r="J94" s="6">
        <f t="shared" si="20"/>
        <v>4</v>
      </c>
      <c r="K94" s="6">
        <f t="shared" si="24"/>
        <v>3</v>
      </c>
      <c r="L94" s="8">
        <f t="shared" si="25"/>
        <v>42475.679758771315</v>
      </c>
      <c r="M94" s="8">
        <f t="shared" si="26"/>
        <v>43749.950151534453</v>
      </c>
      <c r="N94" s="8">
        <f t="shared" si="27"/>
        <v>30929.876563046364</v>
      </c>
      <c r="O94" s="8">
        <f t="shared" si="21"/>
        <v>14238.994354592602</v>
      </c>
      <c r="P94" s="8"/>
      <c r="Q94" s="8">
        <f t="shared" si="28"/>
        <v>10</v>
      </c>
      <c r="R94" s="6">
        <f t="shared" si="29"/>
        <v>58796.274604135993</v>
      </c>
      <c r="S94" s="35">
        <f t="shared" si="22"/>
        <v>62644.357740540145</v>
      </c>
      <c r="T94" s="35"/>
      <c r="U94" s="36">
        <f t="shared" si="30"/>
        <v>11</v>
      </c>
      <c r="V94" s="24">
        <f>(1+Discountrate)/(1+'Annuity projection'!G94)-1</f>
        <v>3.398058252427183E-2</v>
      </c>
      <c r="W94" s="13">
        <f t="shared" si="23"/>
        <v>2.4038461538461453E-2</v>
      </c>
      <c r="X94" s="30">
        <f t="shared" si="31"/>
        <v>9.3595022233065794</v>
      </c>
      <c r="Y94" s="30">
        <f t="shared" si="32"/>
        <v>9.7957097485308999</v>
      </c>
    </row>
    <row r="95" spans="2:25" x14ac:dyDescent="0.25">
      <c r="B95">
        <f>'Raw Data'!B95</f>
        <v>93</v>
      </c>
      <c r="C95" s="3">
        <f>'Raw Data'!C95</f>
        <v>42736</v>
      </c>
      <c r="D95" s="11">
        <f>'Raw Data'!D95</f>
        <v>15</v>
      </c>
      <c r="E95" s="7">
        <f>'Raw Data'!F95</f>
        <v>0.12809561983796894</v>
      </c>
      <c r="F95" s="8">
        <f>'Raw Data'!G95</f>
        <v>12641.807240574431</v>
      </c>
      <c r="G95" s="9">
        <f>'Raw Data'!E95</f>
        <v>0.03</v>
      </c>
      <c r="H95" s="9"/>
      <c r="I95" t="str">
        <f t="shared" si="19"/>
        <v>Y</v>
      </c>
      <c r="J95" s="6">
        <f t="shared" si="20"/>
        <v>6</v>
      </c>
      <c r="K95" s="6">
        <f t="shared" si="24"/>
        <v>5</v>
      </c>
      <c r="L95" s="8">
        <f t="shared" si="25"/>
        <v>14655.31938629596</v>
      </c>
      <c r="M95" s="8">
        <f t="shared" si="26"/>
        <v>15094.978967884839</v>
      </c>
      <c r="N95" s="8">
        <f t="shared" si="27"/>
        <v>13161.378280552526</v>
      </c>
      <c r="O95" s="8">
        <f t="shared" si="21"/>
        <v>2147.6108604933652</v>
      </c>
      <c r="P95" s="8"/>
      <c r="Q95" s="8">
        <f t="shared" si="28"/>
        <v>8</v>
      </c>
      <c r="R95" s="6">
        <f t="shared" si="29"/>
        <v>19121.867735691827</v>
      </c>
      <c r="S95" s="35">
        <f t="shared" si="22"/>
        <v>19611.593991614183</v>
      </c>
      <c r="T95" s="35"/>
      <c r="U95" s="36">
        <f t="shared" si="30"/>
        <v>9</v>
      </c>
      <c r="V95" s="24">
        <f>(1+Discountrate)/(1+'Annuity projection'!G95)-1</f>
        <v>3.398058252427183E-2</v>
      </c>
      <c r="W95" s="13">
        <f t="shared" si="23"/>
        <v>2.4038461538461453E-2</v>
      </c>
      <c r="X95" s="30">
        <f t="shared" si="31"/>
        <v>7.9032957010367655</v>
      </c>
      <c r="Y95" s="30">
        <f t="shared" si="32"/>
        <v>8.1996245280394398</v>
      </c>
    </row>
    <row r="96" spans="2:25" x14ac:dyDescent="0.25">
      <c r="B96">
        <f>'Raw Data'!B96</f>
        <v>94</v>
      </c>
      <c r="C96" s="3">
        <f>'Raw Data'!C96</f>
        <v>43101</v>
      </c>
      <c r="D96" s="11">
        <f>'Raw Data'!D96</f>
        <v>17</v>
      </c>
      <c r="E96" s="7">
        <f>'Raw Data'!F96</f>
        <v>0.65645343419967994</v>
      </c>
      <c r="F96" s="8">
        <f>'Raw Data'!G96</f>
        <v>28048.380775270227</v>
      </c>
      <c r="G96" s="9">
        <f>'Raw Data'!E96</f>
        <v>0.05</v>
      </c>
      <c r="H96" s="9"/>
      <c r="I96" t="str">
        <f t="shared" si="19"/>
        <v>Y</v>
      </c>
      <c r="J96" s="6">
        <f t="shared" si="20"/>
        <v>5</v>
      </c>
      <c r="K96" s="6">
        <f t="shared" si="24"/>
        <v>4</v>
      </c>
      <c r="L96" s="8">
        <f t="shared" si="25"/>
        <v>34092.982134720805</v>
      </c>
      <c r="M96" s="8">
        <f t="shared" si="26"/>
        <v>35797.631241456846</v>
      </c>
      <c r="N96" s="8">
        <f t="shared" si="27"/>
        <v>12298.153276788747</v>
      </c>
      <c r="O96" s="8">
        <f t="shared" si="21"/>
        <v>25603.240753886006</v>
      </c>
      <c r="P96" s="8"/>
      <c r="Q96" s="8">
        <f t="shared" si="28"/>
        <v>11</v>
      </c>
      <c r="R96" s="6">
        <f t="shared" si="29"/>
        <v>61226.0976395978</v>
      </c>
      <c r="S96" s="35">
        <f t="shared" si="22"/>
        <v>60449.028414820241</v>
      </c>
      <c r="T96" s="35"/>
      <c r="U96" s="36">
        <f t="shared" si="30"/>
        <v>12</v>
      </c>
      <c r="V96" s="24">
        <f>(1+Discountrate)/(1+'Annuity projection'!G96)-1</f>
        <v>1.4285714285714235E-2</v>
      </c>
      <c r="W96" s="13">
        <f t="shared" si="23"/>
        <v>2.4038461538461453E-2</v>
      </c>
      <c r="X96" s="30">
        <f t="shared" si="31"/>
        <v>11.112712305087246</v>
      </c>
      <c r="Y96" s="30">
        <f t="shared" si="32"/>
        <v>10.565763510302482</v>
      </c>
    </row>
    <row r="97" spans="2:25" x14ac:dyDescent="0.25">
      <c r="B97">
        <f>'Raw Data'!B97</f>
        <v>95</v>
      </c>
      <c r="C97" s="3">
        <f>'Raw Data'!C97</f>
        <v>44197</v>
      </c>
      <c r="D97" s="11">
        <f>'Raw Data'!D97</f>
        <v>20</v>
      </c>
      <c r="E97" s="7">
        <f>'Raw Data'!F97</f>
        <v>0.164478259170206</v>
      </c>
      <c r="F97" s="8">
        <f>'Raw Data'!G97</f>
        <v>38210.947632749201</v>
      </c>
      <c r="G97" s="9">
        <f>'Raw Data'!E97</f>
        <v>0.05</v>
      </c>
      <c r="H97" s="9"/>
      <c r="I97" t="str">
        <f t="shared" si="19"/>
        <v>Y</v>
      </c>
      <c r="J97" s="6">
        <f t="shared" si="20"/>
        <v>2</v>
      </c>
      <c r="K97" s="6">
        <f t="shared" si="24"/>
        <v>1</v>
      </c>
      <c r="L97" s="8">
        <f t="shared" si="25"/>
        <v>40121.495014386666</v>
      </c>
      <c r="M97" s="8">
        <f t="shared" si="26"/>
        <v>42127.569765106004</v>
      </c>
      <c r="N97" s="8">
        <f t="shared" si="27"/>
        <v>35198.500427069957</v>
      </c>
      <c r="O97" s="8">
        <f t="shared" si="21"/>
        <v>7549.3860216316471</v>
      </c>
      <c r="P97" s="8"/>
      <c r="Q97" s="8">
        <f t="shared" si="28"/>
        <v>17</v>
      </c>
      <c r="R97" s="6">
        <f t="shared" si="29"/>
        <v>96557.161586063929</v>
      </c>
      <c r="S97" s="35">
        <f t="shared" si="22"/>
        <v>95381.060510653784</v>
      </c>
      <c r="T97" s="35"/>
      <c r="U97" s="36">
        <f t="shared" si="30"/>
        <v>18</v>
      </c>
      <c r="V97" s="24">
        <f>(1+Discountrate)/(1+'Annuity projection'!G97)-1</f>
        <v>1.4285714285714235E-2</v>
      </c>
      <c r="W97" s="13">
        <f t="shared" si="23"/>
        <v>2.4038461538461453E-2</v>
      </c>
      <c r="X97" s="30">
        <f t="shared" si="31"/>
        <v>15.99872057766949</v>
      </c>
      <c r="Y97" s="30">
        <f t="shared" si="32"/>
        <v>14.820989844791892</v>
      </c>
    </row>
    <row r="98" spans="2:25" x14ac:dyDescent="0.25">
      <c r="B98">
        <f>'Raw Data'!B98</f>
        <v>96</v>
      </c>
      <c r="C98" s="3">
        <f>'Raw Data'!C98</f>
        <v>42370</v>
      </c>
      <c r="D98" s="11">
        <f>'Raw Data'!D98</f>
        <v>15</v>
      </c>
      <c r="E98" s="7">
        <f>'Raw Data'!F98</f>
        <v>9.7235026401081961E-2</v>
      </c>
      <c r="F98" s="8">
        <f>'Raw Data'!G98</f>
        <v>39367.481433409295</v>
      </c>
      <c r="G98" s="9">
        <f>'Raw Data'!E98</f>
        <v>0.03</v>
      </c>
      <c r="H98" s="9"/>
      <c r="I98" t="str">
        <f t="shared" si="19"/>
        <v>Y</v>
      </c>
      <c r="J98" s="6">
        <f t="shared" si="20"/>
        <v>7</v>
      </c>
      <c r="K98" s="6">
        <f t="shared" si="24"/>
        <v>6</v>
      </c>
      <c r="L98" s="8">
        <f t="shared" si="25"/>
        <v>47006.831614125134</v>
      </c>
      <c r="M98" s="8">
        <f t="shared" si="26"/>
        <v>48417.036562548892</v>
      </c>
      <c r="N98" s="8">
        <f t="shared" si="27"/>
        <v>43709.204734127299</v>
      </c>
      <c r="O98" s="8">
        <f t="shared" si="21"/>
        <v>5228.8928269070884</v>
      </c>
      <c r="P98" s="8"/>
      <c r="Q98" s="8">
        <f t="shared" si="28"/>
        <v>7</v>
      </c>
      <c r="R98" s="6">
        <f t="shared" si="29"/>
        <v>59546.847909599266</v>
      </c>
      <c r="S98" s="35">
        <f t="shared" si="22"/>
        <v>60637.674822153538</v>
      </c>
      <c r="T98" s="35"/>
      <c r="U98" s="36">
        <f t="shared" si="30"/>
        <v>8</v>
      </c>
      <c r="V98" s="24">
        <f>(1+Discountrate)/(1+'Annuity projection'!G98)-1</f>
        <v>3.398058252427183E-2</v>
      </c>
      <c r="W98" s="13">
        <f t="shared" si="23"/>
        <v>2.4038461538461453E-2</v>
      </c>
      <c r="X98" s="30">
        <f t="shared" si="31"/>
        <v>7.1378737102952972</v>
      </c>
      <c r="Y98" s="30">
        <f t="shared" si="32"/>
        <v>7.372692425348081</v>
      </c>
    </row>
    <row r="99" spans="2:25" x14ac:dyDescent="0.25">
      <c r="B99">
        <f>'Raw Data'!B99</f>
        <v>97</v>
      </c>
      <c r="C99" s="3">
        <f>'Raw Data'!C99</f>
        <v>43101</v>
      </c>
      <c r="D99" s="11">
        <f>'Raw Data'!D99</f>
        <v>15</v>
      </c>
      <c r="E99" s="7">
        <f>'Raw Data'!F99</f>
        <v>0.67498349509965794</v>
      </c>
      <c r="F99" s="8">
        <f>'Raw Data'!G99</f>
        <v>33407.938664888745</v>
      </c>
      <c r="G99" s="9">
        <f>'Raw Data'!E99</f>
        <v>0.03</v>
      </c>
      <c r="H99" s="9"/>
      <c r="I99" t="str">
        <f t="shared" si="19"/>
        <v>Y</v>
      </c>
      <c r="J99" s="6">
        <f t="shared" si="20"/>
        <v>5</v>
      </c>
      <c r="K99" s="6">
        <f t="shared" si="24"/>
        <v>4</v>
      </c>
      <c r="L99" s="8">
        <f t="shared" si="25"/>
        <v>37600.929291271917</v>
      </c>
      <c r="M99" s="8">
        <f t="shared" si="26"/>
        <v>38728.957170010079</v>
      </c>
      <c r="N99" s="8">
        <f t="shared" si="27"/>
        <v>12587.550297831716</v>
      </c>
      <c r="O99" s="8">
        <f t="shared" si="21"/>
        <v>29034.727632788392</v>
      </c>
      <c r="P99" s="8"/>
      <c r="Q99" s="8">
        <f t="shared" si="28"/>
        <v>9</v>
      </c>
      <c r="R99" s="6">
        <f t="shared" si="29"/>
        <v>50532.504753100497</v>
      </c>
      <c r="S99" s="35">
        <f t="shared" si="22"/>
        <v>57749.36888890087</v>
      </c>
      <c r="T99" s="35"/>
      <c r="U99" s="36">
        <f t="shared" si="30"/>
        <v>10</v>
      </c>
      <c r="V99" s="24">
        <f>(1+Discountrate)/(1+'Annuity projection'!G99)-1</f>
        <v>3.398058252427183E-2</v>
      </c>
      <c r="W99" s="13">
        <f t="shared" si="23"/>
        <v>2.4038461538461453E-2</v>
      </c>
      <c r="X99" s="30">
        <f t="shared" si="31"/>
        <v>8.6435629784674806</v>
      </c>
      <c r="Y99" s="30">
        <f t="shared" si="32"/>
        <v>9.0071450790244345</v>
      </c>
    </row>
    <row r="100" spans="2:25" x14ac:dyDescent="0.25">
      <c r="B100">
        <f>'Raw Data'!B100</f>
        <v>98</v>
      </c>
      <c r="C100" s="3">
        <f>'Raw Data'!C100</f>
        <v>42005</v>
      </c>
      <c r="D100" s="11">
        <f>'Raw Data'!D100</f>
        <v>15</v>
      </c>
      <c r="E100" s="7">
        <f>'Raw Data'!F100</f>
        <v>0.1161185478511728</v>
      </c>
      <c r="F100" s="8">
        <f>'Raw Data'!G100</f>
        <v>24382.018443399353</v>
      </c>
      <c r="G100" s="9">
        <f>'Raw Data'!E100</f>
        <v>0.03</v>
      </c>
      <c r="H100" s="9"/>
      <c r="I100" t="str">
        <f t="shared" si="19"/>
        <v>Y</v>
      </c>
      <c r="J100" s="6">
        <f t="shared" si="20"/>
        <v>8</v>
      </c>
      <c r="K100" s="6">
        <f t="shared" si="24"/>
        <v>7</v>
      </c>
      <c r="L100" s="8">
        <f t="shared" si="25"/>
        <v>29986.807269844034</v>
      </c>
      <c r="M100" s="8">
        <f t="shared" si="26"/>
        <v>30886.411487939356</v>
      </c>
      <c r="N100" s="8">
        <f t="shared" si="27"/>
        <v>27299.926237626056</v>
      </c>
      <c r="O100" s="8">
        <f t="shared" si="21"/>
        <v>3983.4360450081695</v>
      </c>
      <c r="P100" s="8"/>
      <c r="Q100" s="8">
        <f t="shared" si="28"/>
        <v>6</v>
      </c>
      <c r="R100" s="6">
        <f t="shared" si="29"/>
        <v>36879.990568713671</v>
      </c>
      <c r="S100" s="35">
        <f t="shared" si="22"/>
        <v>37637.857005821017</v>
      </c>
      <c r="T100" s="35"/>
      <c r="U100" s="36">
        <f t="shared" si="30"/>
        <v>7</v>
      </c>
      <c r="V100" s="24">
        <f>(1+Discountrate)/(1+'Annuity projection'!G100)-1</f>
        <v>3.398058252427183E-2</v>
      </c>
      <c r="W100" s="13">
        <f t="shared" si="23"/>
        <v>2.4038461538461453E-2</v>
      </c>
      <c r="X100" s="30">
        <f t="shared" si="31"/>
        <v>6.3464422344315432</v>
      </c>
      <c r="Y100" s="30">
        <f t="shared" si="32"/>
        <v>6.5258821471112451</v>
      </c>
    </row>
    <row r="101" spans="2:25" x14ac:dyDescent="0.25">
      <c r="B101">
        <f>'Raw Data'!B101</f>
        <v>99</v>
      </c>
      <c r="C101" s="3">
        <f>'Raw Data'!C101</f>
        <v>43466</v>
      </c>
      <c r="D101" s="11">
        <f>'Raw Data'!D101</f>
        <v>15</v>
      </c>
      <c r="E101" s="7">
        <f>'Raw Data'!F101</f>
        <v>8.4611648072236367E-2</v>
      </c>
      <c r="F101" s="8">
        <f>'Raw Data'!G101</f>
        <v>35447.229991474465</v>
      </c>
      <c r="G101" s="9">
        <f>'Raw Data'!E101</f>
        <v>0.03</v>
      </c>
      <c r="H101" s="9"/>
      <c r="I101" t="str">
        <f t="shared" si="19"/>
        <v>Y</v>
      </c>
      <c r="J101" s="6">
        <f t="shared" si="20"/>
        <v>4</v>
      </c>
      <c r="K101" s="6">
        <f t="shared" si="24"/>
        <v>3</v>
      </c>
      <c r="L101" s="8">
        <f t="shared" si="25"/>
        <v>38734.145286893916</v>
      </c>
      <c r="M101" s="8">
        <f t="shared" si="26"/>
        <v>39896.169645500733</v>
      </c>
      <c r="N101" s="8">
        <f t="shared" si="27"/>
        <v>36520.488980025388</v>
      </c>
      <c r="O101" s="8">
        <f t="shared" si="21"/>
        <v>3749.2996905862115</v>
      </c>
      <c r="P101" s="8"/>
      <c r="Q101" s="8">
        <f t="shared" si="28"/>
        <v>10</v>
      </c>
      <c r="R101" s="6">
        <f t="shared" si="29"/>
        <v>53617.115859680198</v>
      </c>
      <c r="S101" s="35">
        <f t="shared" si="22"/>
        <v>54630.362761348973</v>
      </c>
      <c r="T101" s="35"/>
      <c r="U101" s="36">
        <f t="shared" si="30"/>
        <v>11</v>
      </c>
      <c r="V101" s="24">
        <f>(1+Discountrate)/(1+'Annuity projection'!G101)-1</f>
        <v>3.398058252427183E-2</v>
      </c>
      <c r="W101" s="13">
        <f t="shared" si="23"/>
        <v>2.4038461538461453E-2</v>
      </c>
      <c r="X101" s="30">
        <f t="shared" si="31"/>
        <v>9.3595022233065794</v>
      </c>
      <c r="Y101" s="30">
        <f t="shared" si="32"/>
        <v>9.7957097485308999</v>
      </c>
    </row>
    <row r="102" spans="2:25" x14ac:dyDescent="0.25">
      <c r="B102">
        <f>'Raw Data'!B102</f>
        <v>100</v>
      </c>
      <c r="C102" s="3">
        <f>'Raw Data'!C102</f>
        <v>43466</v>
      </c>
      <c r="D102" s="11">
        <f>'Raw Data'!D102</f>
        <v>15</v>
      </c>
      <c r="E102" s="7">
        <f>'Raw Data'!F102</f>
        <v>3.9198280092108545E-2</v>
      </c>
      <c r="F102" s="8">
        <f>'Raw Data'!G102</f>
        <v>22709.425499684367</v>
      </c>
      <c r="G102" s="9">
        <f>'Raw Data'!E102</f>
        <v>0.03</v>
      </c>
      <c r="H102" s="9"/>
      <c r="I102" t="str">
        <f t="shared" si="19"/>
        <v>Y</v>
      </c>
      <c r="J102" s="6">
        <f t="shared" si="20"/>
        <v>4</v>
      </c>
      <c r="K102" s="6">
        <f t="shared" si="24"/>
        <v>3</v>
      </c>
      <c r="L102" s="8">
        <f t="shared" si="25"/>
        <v>24815.202397993598</v>
      </c>
      <c r="M102" s="8">
        <f t="shared" si="26"/>
        <v>25559.658469933405</v>
      </c>
      <c r="N102" s="8">
        <f t="shared" si="27"/>
        <v>24557.763818170322</v>
      </c>
      <c r="O102" s="8">
        <f t="shared" si="21"/>
        <v>1112.7839627349208</v>
      </c>
      <c r="P102" s="8"/>
      <c r="Q102" s="8">
        <f t="shared" si="28"/>
        <v>10</v>
      </c>
      <c r="R102" s="6">
        <f t="shared" si="29"/>
        <v>34350.043668185215</v>
      </c>
      <c r="S102" s="35">
        <f t="shared" si="22"/>
        <v>34650.773136490687</v>
      </c>
      <c r="T102" s="35"/>
      <c r="U102" s="36">
        <f t="shared" si="30"/>
        <v>11</v>
      </c>
      <c r="V102" s="24">
        <f>(1+Discountrate)/(1+'Annuity projection'!G102)-1</f>
        <v>3.398058252427183E-2</v>
      </c>
      <c r="W102" s="13">
        <f t="shared" si="23"/>
        <v>2.4038461538461453E-2</v>
      </c>
      <c r="X102" s="30">
        <f t="shared" si="31"/>
        <v>9.3595022233065794</v>
      </c>
      <c r="Y102" s="30">
        <f t="shared" si="32"/>
        <v>9.7957097485308999</v>
      </c>
    </row>
  </sheetData>
  <mergeCells count="4">
    <mergeCell ref="B1:G1"/>
    <mergeCell ref="I1:O1"/>
    <mergeCell ref="Q1:S1"/>
    <mergeCell ref="U1:Y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1" ma:contentTypeDescription="Create a new document." ma:contentTypeScope="" ma:versionID="068af7d696b5b848a1c34970baf71fab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95e6774f7ec473fa271b1a309229414f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D5FC56-AD5B-4FE5-8FF1-81D72AF338D2}"/>
</file>

<file path=customXml/itemProps2.xml><?xml version="1.0" encoding="utf-8"?>
<ds:datastoreItem xmlns:ds="http://schemas.openxmlformats.org/officeDocument/2006/customXml" ds:itemID="{9D2D2851-6A03-4651-AEA9-A82B07B181A4}"/>
</file>

<file path=customXml/itemProps3.xml><?xml version="1.0" encoding="utf-8"?>
<ds:datastoreItem xmlns:ds="http://schemas.openxmlformats.org/officeDocument/2006/customXml" ds:itemID="{73F039E5-E43E-4C04-AFCB-3B83267F330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Raw Data</vt:lpstr>
      <vt:lpstr>Parameters</vt:lpstr>
      <vt:lpstr>Data checks</vt:lpstr>
      <vt:lpstr>Annuity projection</vt:lpstr>
      <vt:lpstr>AmendmentDate</vt:lpstr>
      <vt:lpstr>Daysperyear</vt:lpstr>
      <vt:lpstr>Discountrate</vt:lpstr>
      <vt:lpstr>five_percent_increase</vt:lpstr>
      <vt:lpstr>revisedincrease</vt:lpstr>
      <vt:lpstr>three_percent_increase</vt:lpstr>
      <vt:lpstr>uplift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havers</dc:creator>
  <cp:lastModifiedBy>Steve Hales</cp:lastModifiedBy>
  <dcterms:created xsi:type="dcterms:W3CDTF">2021-06-12T21:05:18Z</dcterms:created>
  <dcterms:modified xsi:type="dcterms:W3CDTF">2022-10-10T08:01:23Z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2021-08-07T09:57:13Z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de564901-c2d2-4a05-bbcb-c02fb6b0910c</vt:lpwstr>
  </property>
  <property fmtid="{D5CDD505-2E9C-101B-9397-08002B2CF9AE}" pid="8" name="MSIP_Label_d347b247-e90e-43a3-9d7b-004f14ae6873_ContentBits">
    <vt:lpwstr>0</vt:lpwstr>
  </property>
  <property fmtid="{D5CDD505-2E9C-101B-9397-08002B2CF9AE}" pid="9" name="ContentTypeId">
    <vt:lpwstr>0x010100BED9F350256FC04C9EF19E11D9C59124</vt:lpwstr>
  </property>
</Properties>
</file>